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E:\05 ปีงบประมาณ พ.ศ.2562\01 แผนปฏิบัติราชการ 2562\06 ทบทวนแผนยุทธศาสตร์ สนอ\แบบวิเคราะห์ สภาพแวดล้อม สนอ\02 โปรแกรมวิเคราะห์ SWOT_DrO\"/>
    </mc:Choice>
  </mc:AlternateContent>
  <xr:revisionPtr revIDLastSave="0" documentId="13_ncr:1_{F295F9EB-FB50-451B-A92F-88300943E0DC}" xr6:coauthVersionLast="40" xr6:coauthVersionMax="40" xr10:uidLastSave="{00000000-0000-0000-0000-000000000000}"/>
  <bookViews>
    <workbookView xWindow="-120" yWindow="-120" windowWidth="29040" windowHeight="15840" firstSheet="1" activeTab="1" xr2:uid="{DEC5083D-42BD-4C3B-966B-064388EBFC0D}"/>
  </bookViews>
  <sheets>
    <sheet name="12SFAS" sheetId="1" r:id="rId1"/>
    <sheet name="Sheet2" sheetId="2" r:id="rId2"/>
    <sheet name="Sheet3" sheetId="3" r:id="rId3"/>
  </sheets>
  <externalReferences>
    <externalReference r:id="rId4"/>
    <externalReference r:id="rId5"/>
  </externalReferences>
  <definedNames>
    <definedName name="Competition">'[1]4CoreComp'!$J$9:$J$12</definedName>
    <definedName name="External">'[1]0Model'!$W$2:INDEX('[1]0Model'!$W$2:$W$300,SUMPRODUCT(--('[1]0Model'!$W$2:$W$300&lt;&gt;"")))</definedName>
    <definedName name="Internal">'[1]0Model'!$V$2:INDEX('[1]0Model'!$V$2:$V$300,SUMPRODUCT(--('[1]0Model'!$V$2:$V$300&lt;&gt;"")))</definedName>
    <definedName name="JobPosition">'[1]10Position'!$AD$12:INDEX('[1]10Position'!$AD$12:$AD$240,SUMPRODUCT(--('[1]10Position'!$AD$12:$AD$240&lt;&gt;"")))</definedName>
    <definedName name="List10">'[1]9Assess'!$B$5:$B$14</definedName>
    <definedName name="oo">'[1]9Assess'!$AK$2</definedName>
    <definedName name="Performance">'[1]4CoreComp'!$K$9:$K$12</definedName>
    <definedName name="PlanRange">'12SFAS'!$Q$6:$Q$11</definedName>
    <definedName name="PN">'[1]8SWOTgroup'!$Y$3:$Y$4</definedName>
    <definedName name="_xlnm.Print_Area" localSheetId="0">'12SFAS'!$C$2:$L$38</definedName>
    <definedName name="_xlnm.Print_Area" localSheetId="1">Sheet2!$A$1:$F$29</definedName>
    <definedName name="_xlnm.Print_Titles" localSheetId="1">Sheet2!$1:$5</definedName>
    <definedName name="SOO2_">'[1]10Position'!$W$47</definedName>
    <definedName name="SOS">'[1]10Position'!$W$46</definedName>
    <definedName name="SOS2_">'[1]10Position'!$W$46</definedName>
    <definedName name="ss">'[1]9Assess'!$AI$2</definedName>
    <definedName name="STS2_">'[1]10Position'!$W$53</definedName>
    <definedName name="STT2_">'[1]10Position'!$W$52</definedName>
    <definedName name="swot">'[1]7SWOT'!$M$3:$P$3</definedName>
    <definedName name="Team" comment=" ='1GenInfo'!$D$24:INDEX('20DataEntry'!$B$68:$B$300,SUMPRODUCT(--('20DataEntry'!$B$68:$B$300&lt;&gt;&quot;&quot;)))">'[1]1GenInfo'!$D$25:INDEX('[2]20DataEntry'!$B$68:$B$300,SUMPRODUCT(--('[2]20DataEntry'!$B$68:$B$300&lt;&gt;"")))</definedName>
    <definedName name="tt">'[1]9Assess'!$AL$2</definedName>
    <definedName name="WOO2_">'[1]10Position'!$W$48</definedName>
    <definedName name="WOW2_">'[1]10Position'!$W$49</definedName>
    <definedName name="WTT2_">'[1]10Position'!$W$51</definedName>
    <definedName name="WTW2_">'[1]10Position'!$W$50</definedName>
    <definedName name="ww">'[1]9Assess'!$AJ$2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3" i="1" l="1"/>
  <c r="M39" i="1"/>
  <c r="M32" i="1"/>
  <c r="M26" i="1"/>
  <c r="M25" i="1"/>
  <c r="M19" i="1"/>
  <c r="R18" i="1"/>
  <c r="Q18" i="1"/>
  <c r="P18" i="1"/>
  <c r="O18" i="1"/>
  <c r="R17" i="1"/>
  <c r="Q17" i="1"/>
  <c r="P17" i="1"/>
  <c r="O17" i="1"/>
  <c r="R16" i="1"/>
  <c r="Q16" i="1"/>
  <c r="P16" i="1"/>
  <c r="O16" i="1"/>
  <c r="R15" i="1"/>
  <c r="Q15" i="1"/>
  <c r="P15" i="1"/>
  <c r="O15" i="1"/>
  <c r="R14" i="1"/>
  <c r="Q14" i="1"/>
  <c r="P14" i="1"/>
  <c r="O14" i="1"/>
  <c r="O8" i="1"/>
  <c r="C2" i="1"/>
  <c r="F29" i="2"/>
  <c r="D28" i="2"/>
  <c r="F26" i="2"/>
  <c r="D25" i="2"/>
  <c r="F22" i="2"/>
  <c r="D21" i="2"/>
  <c r="F19" i="2"/>
  <c r="D17" i="2"/>
  <c r="F15" i="2"/>
  <c r="D14" i="2"/>
  <c r="F11" i="2"/>
  <c r="D10" i="2"/>
  <c r="F8" i="2"/>
  <c r="D7" i="2"/>
  <c r="E29" i="2"/>
  <c r="E26" i="2"/>
  <c r="E22" i="2"/>
  <c r="E19" i="2"/>
  <c r="E15" i="2"/>
  <c r="E11" i="2"/>
  <c r="E8" i="2"/>
  <c r="D29" i="2"/>
  <c r="F27" i="2"/>
  <c r="D26" i="2"/>
  <c r="F23" i="2"/>
  <c r="D22" i="2"/>
  <c r="F20" i="2"/>
  <c r="D19" i="2"/>
  <c r="F16" i="2"/>
  <c r="D15" i="2"/>
  <c r="F13" i="2"/>
  <c r="D11" i="2"/>
  <c r="F9" i="2"/>
  <c r="D8" i="2"/>
  <c r="E27" i="2"/>
  <c r="E23" i="2"/>
  <c r="E20" i="2"/>
  <c r="E16" i="2"/>
  <c r="E13" i="2"/>
  <c r="E9" i="2"/>
  <c r="F28" i="2"/>
  <c r="D27" i="2"/>
  <c r="F25" i="2"/>
  <c r="D23" i="2"/>
  <c r="F21" i="2"/>
  <c r="D20" i="2"/>
  <c r="F17" i="2"/>
  <c r="D16" i="2"/>
  <c r="F14" i="2"/>
  <c r="D13" i="2"/>
  <c r="F10" i="2"/>
  <c r="D9" i="2"/>
  <c r="F7" i="2"/>
  <c r="E28" i="2"/>
  <c r="E25" i="2"/>
  <c r="E21" i="2"/>
  <c r="E17" i="2"/>
  <c r="E14" i="2"/>
  <c r="E10" i="2"/>
  <c r="E7" i="2"/>
  <c r="D34" i="1" l="1"/>
  <c r="D23" i="1"/>
  <c r="D15" i="1"/>
  <c r="D16" i="1"/>
  <c r="D18" i="1"/>
  <c r="D33" i="1"/>
  <c r="D20" i="1"/>
  <c r="D21" i="1"/>
  <c r="D30" i="1"/>
  <c r="D35" i="1"/>
  <c r="D28" i="1"/>
  <c r="D24" i="1"/>
  <c r="D27" i="1"/>
  <c r="D37" i="1"/>
  <c r="D29" i="1"/>
  <c r="D17" i="1"/>
  <c r="D14" i="1"/>
  <c r="D36" i="1"/>
  <c r="D22" i="1"/>
  <c r="D31" i="1"/>
  <c r="G36" i="1" l="1"/>
  <c r="E36" i="1"/>
  <c r="F36" i="1" s="1"/>
  <c r="C36" i="1"/>
  <c r="A36" i="1" s="1"/>
  <c r="E29" i="1"/>
  <c r="F29" i="1" s="1"/>
  <c r="C29" i="1"/>
  <c r="A29" i="1" s="1"/>
  <c r="E24" i="1"/>
  <c r="F24" i="1" s="1"/>
  <c r="C24" i="1"/>
  <c r="A24" i="1" s="1"/>
  <c r="G24" i="1"/>
  <c r="C30" i="1"/>
  <c r="A30" i="1" s="1"/>
  <c r="G30" i="1"/>
  <c r="E30" i="1"/>
  <c r="F30" i="1" s="1"/>
  <c r="E33" i="1"/>
  <c r="F33" i="1" s="1"/>
  <c r="C33" i="1"/>
  <c r="A33" i="1" s="1"/>
  <c r="E15" i="1"/>
  <c r="F15" i="1" s="1"/>
  <c r="C15" i="1"/>
  <c r="A15" i="1" s="1"/>
  <c r="C31" i="1"/>
  <c r="A31" i="1" s="1"/>
  <c r="G31" i="1"/>
  <c r="E31" i="1"/>
  <c r="F31" i="1" s="1"/>
  <c r="D38" i="1"/>
  <c r="C14" i="1"/>
  <c r="A14" i="1" s="1"/>
  <c r="E14" i="1"/>
  <c r="F14" i="1" s="1"/>
  <c r="E11" i="1"/>
  <c r="G37" i="1"/>
  <c r="E37" i="1"/>
  <c r="F37" i="1" s="1"/>
  <c r="C37" i="1"/>
  <c r="A37" i="1" s="1"/>
  <c r="C28" i="1"/>
  <c r="A28" i="1" s="1"/>
  <c r="E28" i="1"/>
  <c r="F28" i="1" s="1"/>
  <c r="E21" i="1"/>
  <c r="F21" i="1" s="1"/>
  <c r="C21" i="1"/>
  <c r="A21" i="1" s="1"/>
  <c r="C18" i="1"/>
  <c r="A18" i="1" s="1"/>
  <c r="E18" i="1"/>
  <c r="F18" i="1" s="1"/>
  <c r="G18" i="1"/>
  <c r="G23" i="1"/>
  <c r="E23" i="1"/>
  <c r="F23" i="1" s="1"/>
  <c r="C23" i="1"/>
  <c r="A23" i="1" s="1"/>
  <c r="E22" i="1"/>
  <c r="F22" i="1" s="1"/>
  <c r="C22" i="1"/>
  <c r="A22" i="1" s="1"/>
  <c r="E17" i="1"/>
  <c r="F17" i="1" s="1"/>
  <c r="C17" i="1"/>
  <c r="A17" i="1" s="1"/>
  <c r="G17" i="1"/>
  <c r="E25" i="1"/>
  <c r="E27" i="1"/>
  <c r="F27" i="1" s="1"/>
  <c r="C27" i="1"/>
  <c r="A27" i="1" s="1"/>
  <c r="G35" i="1"/>
  <c r="E35" i="1"/>
  <c r="F35" i="1" s="1"/>
  <c r="C35" i="1"/>
  <c r="A35" i="1" s="1"/>
  <c r="E20" i="1"/>
  <c r="F20" i="1" s="1"/>
  <c r="C20" i="1"/>
  <c r="A20" i="1" s="1"/>
  <c r="E16" i="1"/>
  <c r="F16" i="1" s="1"/>
  <c r="C16" i="1"/>
  <c r="A16" i="1" s="1"/>
  <c r="E34" i="1"/>
  <c r="F34" i="1" s="1"/>
  <c r="C34" i="1"/>
  <c r="A34" i="1" s="1"/>
  <c r="M34" i="1" l="1"/>
  <c r="V15" i="1"/>
  <c r="G34" i="1"/>
  <c r="M35" i="1"/>
  <c r="V16" i="1"/>
  <c r="M37" i="1"/>
  <c r="V18" i="1"/>
  <c r="U18" i="1"/>
  <c r="M31" i="1"/>
  <c r="M33" i="1"/>
  <c r="E32" i="1"/>
  <c r="V14" i="1"/>
  <c r="G33" i="1"/>
  <c r="M17" i="1"/>
  <c r="S17" i="1"/>
  <c r="AP17" i="1"/>
  <c r="T17" i="1"/>
  <c r="M23" i="1"/>
  <c r="M24" i="1"/>
  <c r="T18" i="1"/>
  <c r="S16" i="1"/>
  <c r="AP16" i="1"/>
  <c r="M16" i="1"/>
  <c r="G16" i="1"/>
  <c r="M21" i="1"/>
  <c r="T15" i="1"/>
  <c r="G21" i="1"/>
  <c r="M27" i="1"/>
  <c r="U14" i="1"/>
  <c r="E26" i="1"/>
  <c r="G27" i="1"/>
  <c r="M28" i="1"/>
  <c r="U15" i="1"/>
  <c r="G28" i="1"/>
  <c r="E13" i="1"/>
  <c r="S14" i="1"/>
  <c r="G11" i="1"/>
  <c r="M14" i="1"/>
  <c r="AP14" i="1"/>
  <c r="G14" i="1"/>
  <c r="M29" i="1"/>
  <c r="U16" i="1"/>
  <c r="G29" i="1"/>
  <c r="E19" i="1"/>
  <c r="M20" i="1"/>
  <c r="T14" i="1"/>
  <c r="G20" i="1"/>
  <c r="S15" i="1"/>
  <c r="M15" i="1"/>
  <c r="AP15" i="1"/>
  <c r="G15" i="1"/>
  <c r="M36" i="1"/>
  <c r="V17" i="1"/>
  <c r="T16" i="1"/>
  <c r="M22" i="1"/>
  <c r="AP18" i="1"/>
  <c r="S18" i="1"/>
  <c r="M18" i="1"/>
  <c r="G22" i="1"/>
  <c r="M30" i="1"/>
  <c r="U17" i="1"/>
  <c r="K17" i="1"/>
  <c r="K14" i="1"/>
  <c r="I36" i="1"/>
  <c r="K37" i="1"/>
  <c r="L29" i="1"/>
  <c r="J27" i="1"/>
  <c r="K31" i="1"/>
  <c r="L16" i="1"/>
  <c r="L35" i="1"/>
  <c r="K15" i="1"/>
  <c r="L34" i="1"/>
  <c r="I18" i="1"/>
  <c r="I24" i="1"/>
  <c r="I22" i="1"/>
  <c r="L37" i="1"/>
  <c r="K30" i="1"/>
  <c r="J21" i="1"/>
  <c r="J17" i="1"/>
  <c r="I14" i="1"/>
  <c r="L36" i="1"/>
  <c r="J37" i="1"/>
  <c r="I29" i="1"/>
  <c r="I27" i="1"/>
  <c r="L31" i="1"/>
  <c r="I16" i="1"/>
  <c r="K35" i="1"/>
  <c r="J15" i="1"/>
  <c r="J34" i="1"/>
  <c r="K18" i="1"/>
  <c r="J24" i="1"/>
  <c r="I23" i="1"/>
  <c r="L22" i="1"/>
  <c r="I20" i="1"/>
  <c r="I28" i="1"/>
  <c r="L17" i="1"/>
  <c r="K20" i="1"/>
  <c r="K36" i="1"/>
  <c r="L33" i="1"/>
  <c r="K29" i="1"/>
  <c r="L27" i="1"/>
  <c r="J30" i="1"/>
  <c r="J16" i="1"/>
  <c r="J35" i="1"/>
  <c r="L21" i="1"/>
  <c r="K34" i="1"/>
  <c r="L28" i="1"/>
  <c r="L24" i="1"/>
  <c r="J23" i="1"/>
  <c r="K22" i="1"/>
  <c r="L14" i="1"/>
  <c r="I31" i="1"/>
  <c r="L15" i="1"/>
  <c r="I17" i="1"/>
  <c r="J20" i="1"/>
  <c r="J36" i="1"/>
  <c r="J33" i="1"/>
  <c r="J29" i="1"/>
  <c r="K27" i="1"/>
  <c r="I30" i="1"/>
  <c r="K16" i="1"/>
  <c r="I35" i="1"/>
  <c r="I21" i="1"/>
  <c r="I34" i="1"/>
  <c r="J28" i="1"/>
  <c r="K24" i="1"/>
  <c r="L23" i="1"/>
  <c r="J22" i="1"/>
  <c r="J14" i="1"/>
  <c r="L20" i="1"/>
  <c r="I37" i="1"/>
  <c r="I33" i="1"/>
  <c r="J31" i="1"/>
  <c r="L30" i="1"/>
  <c r="I15" i="1"/>
  <c r="K21" i="1"/>
  <c r="J18" i="1"/>
  <c r="K28" i="1"/>
  <c r="K23" i="1"/>
  <c r="K33" i="1"/>
  <c r="L18" i="1"/>
  <c r="Z17" i="1" l="1"/>
  <c r="Y17" i="1"/>
  <c r="AA10" i="1"/>
  <c r="U10" i="1"/>
  <c r="X10" i="1"/>
  <c r="X16" i="1"/>
  <c r="AB10" i="1"/>
  <c r="T10" i="1"/>
  <c r="V10" i="1"/>
  <c r="S10" i="1"/>
  <c r="W10" i="1"/>
  <c r="Z10" i="1"/>
  <c r="Y10" i="1"/>
  <c r="P41" i="1"/>
  <c r="U41" i="1" s="1"/>
  <c r="Q40" i="1"/>
  <c r="V40" i="1" s="1"/>
  <c r="R39" i="1"/>
  <c r="W39" i="1" s="1"/>
  <c r="P37" i="1"/>
  <c r="U37" i="1" s="1"/>
  <c r="P36" i="1"/>
  <c r="U36" i="1" s="1"/>
  <c r="O41" i="1"/>
  <c r="T41" i="1" s="1"/>
  <c r="P40" i="1"/>
  <c r="U40" i="1" s="1"/>
  <c r="Q39" i="1"/>
  <c r="V39" i="1" s="1"/>
  <c r="S38" i="1"/>
  <c r="O37" i="1"/>
  <c r="T37" i="1" s="1"/>
  <c r="O36" i="1"/>
  <c r="T36" i="1" s="1"/>
  <c r="O35" i="1"/>
  <c r="T35" i="1" s="1"/>
  <c r="O34" i="1"/>
  <c r="T34" i="1" s="1"/>
  <c r="O40" i="1"/>
  <c r="T40" i="1" s="1"/>
  <c r="P39" i="1"/>
  <c r="U39" i="1" s="1"/>
  <c r="R38" i="1"/>
  <c r="W38" i="1" s="1"/>
  <c r="Q31" i="1"/>
  <c r="V31" i="1" s="1"/>
  <c r="Q30" i="1"/>
  <c r="V30" i="1" s="1"/>
  <c r="O29" i="1"/>
  <c r="T29" i="1" s="1"/>
  <c r="O28" i="1"/>
  <c r="T28" i="1" s="1"/>
  <c r="O27" i="1"/>
  <c r="T27" i="1" s="1"/>
  <c r="O26" i="1"/>
  <c r="T26" i="1" s="1"/>
  <c r="S41" i="1"/>
  <c r="O39" i="1"/>
  <c r="T39" i="1" s="1"/>
  <c r="Q38" i="1"/>
  <c r="V38" i="1" s="1"/>
  <c r="S37" i="1"/>
  <c r="S36" i="1"/>
  <c r="S35" i="1"/>
  <c r="S34" i="1"/>
  <c r="S33" i="1"/>
  <c r="S32" i="1"/>
  <c r="P31" i="1"/>
  <c r="U31" i="1" s="1"/>
  <c r="P30" i="1"/>
  <c r="U30" i="1" s="1"/>
  <c r="R41" i="1"/>
  <c r="W41" i="1" s="1"/>
  <c r="S40" i="1"/>
  <c r="P38" i="1"/>
  <c r="U38" i="1" s="1"/>
  <c r="R37" i="1"/>
  <c r="W37" i="1" s="1"/>
  <c r="R36" i="1"/>
  <c r="W36" i="1" s="1"/>
  <c r="Q41" i="1"/>
  <c r="V41" i="1" s="1"/>
  <c r="Q37" i="1"/>
  <c r="V37" i="1" s="1"/>
  <c r="P35" i="1"/>
  <c r="U35" i="1" s="1"/>
  <c r="R40" i="1"/>
  <c r="W40" i="1" s="1"/>
  <c r="Q36" i="1"/>
  <c r="V36" i="1" s="1"/>
  <c r="R35" i="1"/>
  <c r="W35" i="1" s="1"/>
  <c r="R34" i="1"/>
  <c r="W34" i="1" s="1"/>
  <c r="Q33" i="1"/>
  <c r="V33" i="1" s="1"/>
  <c r="Q32" i="1"/>
  <c r="V32" i="1" s="1"/>
  <c r="S31" i="1"/>
  <c r="S30" i="1"/>
  <c r="Q29" i="1"/>
  <c r="V29" i="1" s="1"/>
  <c r="S27" i="1"/>
  <c r="S25" i="1"/>
  <c r="P24" i="1"/>
  <c r="U24" i="1" s="1"/>
  <c r="P23" i="1"/>
  <c r="U23" i="1" s="1"/>
  <c r="P22" i="1"/>
  <c r="U22" i="1" s="1"/>
  <c r="Q35" i="1"/>
  <c r="V35" i="1" s="1"/>
  <c r="O32" i="1"/>
  <c r="T32" i="1" s="1"/>
  <c r="P29" i="1"/>
  <c r="U29" i="1" s="1"/>
  <c r="R28" i="1"/>
  <c r="W28" i="1" s="1"/>
  <c r="P26" i="1"/>
  <c r="U26" i="1" s="1"/>
  <c r="O25" i="1"/>
  <c r="T25" i="1" s="1"/>
  <c r="R24" i="1"/>
  <c r="W24" i="1" s="1"/>
  <c r="O23" i="1"/>
  <c r="T23" i="1" s="1"/>
  <c r="Q34" i="1"/>
  <c r="V34" i="1" s="1"/>
  <c r="Q28" i="1"/>
  <c r="V28" i="1" s="1"/>
  <c r="R27" i="1"/>
  <c r="W27" i="1" s="1"/>
  <c r="S39" i="1"/>
  <c r="O33" i="1"/>
  <c r="T33" i="1" s="1"/>
  <c r="R32" i="1"/>
  <c r="W32" i="1" s="1"/>
  <c r="R30" i="1"/>
  <c r="W30" i="1" s="1"/>
  <c r="S29" i="1"/>
  <c r="R26" i="1"/>
  <c r="W26" i="1" s="1"/>
  <c r="Q25" i="1"/>
  <c r="V25" i="1" s="1"/>
  <c r="R23" i="1"/>
  <c r="W23" i="1" s="1"/>
  <c r="O22" i="1"/>
  <c r="T22" i="1" s="1"/>
  <c r="O38" i="1"/>
  <c r="T38" i="1" s="1"/>
  <c r="P34" i="1"/>
  <c r="U34" i="1" s="1"/>
  <c r="R29" i="1"/>
  <c r="W29" i="1" s="1"/>
  <c r="S28" i="1"/>
  <c r="R25" i="1"/>
  <c r="W25" i="1" s="1"/>
  <c r="S24" i="1"/>
  <c r="R22" i="1"/>
  <c r="W22" i="1" s="1"/>
  <c r="P28" i="1"/>
  <c r="U28" i="1" s="1"/>
  <c r="Q27" i="1"/>
  <c r="V27" i="1" s="1"/>
  <c r="P25" i="1"/>
  <c r="U25" i="1" s="1"/>
  <c r="Q24" i="1"/>
  <c r="V24" i="1" s="1"/>
  <c r="Q22" i="1"/>
  <c r="V22" i="1" s="1"/>
  <c r="P32" i="1"/>
  <c r="U32" i="1" s="1"/>
  <c r="P27" i="1"/>
  <c r="U27" i="1" s="1"/>
  <c r="S26" i="1"/>
  <c r="O24" i="1"/>
  <c r="T24" i="1" s="1"/>
  <c r="R33" i="1"/>
  <c r="W33" i="1" s="1"/>
  <c r="O30" i="1"/>
  <c r="T30" i="1" s="1"/>
  <c r="Q26" i="1"/>
  <c r="V26" i="1" s="1"/>
  <c r="S23" i="1"/>
  <c r="O31" i="1"/>
  <c r="T31" i="1" s="1"/>
  <c r="Q23" i="1"/>
  <c r="V23" i="1" s="1"/>
  <c r="S22" i="1"/>
  <c r="P33" i="1"/>
  <c r="U33" i="1" s="1"/>
  <c r="R31" i="1"/>
  <c r="W31" i="1" s="1"/>
  <c r="X17" i="1"/>
  <c r="AA11" i="1"/>
  <c r="U11" i="1"/>
  <c r="V11" i="1"/>
  <c r="Y11" i="1"/>
  <c r="S11" i="1"/>
  <c r="AB11" i="1"/>
  <c r="T11" i="1"/>
  <c r="Z11" i="1"/>
  <c r="X11" i="1"/>
  <c r="W11" i="1"/>
  <c r="F38" i="1"/>
  <c r="M38" i="1" s="1"/>
  <c r="Z16" i="1"/>
  <c r="X7" i="1"/>
  <c r="W18" i="1"/>
  <c r="AB7" i="1"/>
  <c r="U7" i="1"/>
  <c r="W7" i="1"/>
  <c r="Y7" i="1"/>
  <c r="V7" i="1"/>
  <c r="T7" i="1"/>
  <c r="AA7" i="1"/>
  <c r="S7" i="1"/>
  <c r="Z7" i="1"/>
  <c r="Z14" i="1"/>
  <c r="X4" i="1"/>
  <c r="W15" i="1"/>
  <c r="Y4" i="1"/>
  <c r="AB4" i="1"/>
  <c r="T4" i="1"/>
  <c r="AA4" i="1"/>
  <c r="S4" i="1"/>
  <c r="Z4" i="1"/>
  <c r="U4" i="1"/>
  <c r="W4" i="1"/>
  <c r="V4" i="1"/>
  <c r="Y16" i="1"/>
  <c r="W14" i="1"/>
  <c r="X3" i="1"/>
  <c r="W3" i="1"/>
  <c r="AA3" i="1"/>
  <c r="S3" i="1"/>
  <c r="AB3" i="1"/>
  <c r="Z3" i="1"/>
  <c r="Y3" i="1"/>
  <c r="V3" i="1"/>
  <c r="U3" i="1"/>
  <c r="T3" i="1"/>
  <c r="X5" i="1"/>
  <c r="Z5" i="1"/>
  <c r="S5" i="1"/>
  <c r="U5" i="1"/>
  <c r="AB5" i="1"/>
  <c r="T5" i="1"/>
  <c r="AA5" i="1"/>
  <c r="V5" i="1"/>
  <c r="Y5" i="1"/>
  <c r="W16" i="1"/>
  <c r="W5" i="1"/>
  <c r="X6" i="1"/>
  <c r="W17" i="1"/>
  <c r="AA6" i="1"/>
  <c r="T6" i="1"/>
  <c r="V6" i="1"/>
  <c r="U6" i="1"/>
  <c r="AB6" i="1"/>
  <c r="S6" i="1"/>
  <c r="W6" i="1"/>
  <c r="Z6" i="1"/>
  <c r="Y6" i="1"/>
  <c r="Y15" i="1"/>
  <c r="Y14" i="1"/>
  <c r="Y9" i="1"/>
  <c r="S9" i="1"/>
  <c r="X9" i="1"/>
  <c r="AB9" i="1"/>
  <c r="U9" i="1"/>
  <c r="V9" i="1"/>
  <c r="T9" i="1"/>
  <c r="X15" i="1"/>
  <c r="AA9" i="1"/>
  <c r="W9" i="1"/>
  <c r="Z9" i="1"/>
  <c r="X18" i="1"/>
  <c r="W12" i="1"/>
  <c r="AB12" i="1"/>
  <c r="U12" i="1"/>
  <c r="Y12" i="1"/>
  <c r="S12" i="1"/>
  <c r="T12" i="1"/>
  <c r="AA12" i="1"/>
  <c r="Z12" i="1"/>
  <c r="X12" i="1"/>
  <c r="V12" i="1"/>
  <c r="Y18" i="1"/>
  <c r="Z15" i="1"/>
  <c r="W8" i="1"/>
  <c r="AB8" i="1"/>
  <c r="U8" i="1"/>
  <c r="X8" i="1"/>
  <c r="Y8" i="1"/>
  <c r="X14" i="1"/>
  <c r="V8" i="1"/>
  <c r="T8" i="1"/>
  <c r="AA8" i="1"/>
  <c r="S8" i="1"/>
  <c r="Z8" i="1"/>
  <c r="Z18" i="1"/>
  <c r="AY3" i="1" l="1"/>
  <c r="BG12" i="1" s="1"/>
  <c r="AM7" i="1"/>
  <c r="BE16" i="1" s="1"/>
  <c r="AR6" i="1"/>
  <c r="BF10" i="1" s="1"/>
  <c r="AH6" i="1"/>
  <c r="BD20" i="1" s="1"/>
  <c r="AA33" i="1"/>
  <c r="X31" i="1"/>
  <c r="Y33" i="1"/>
  <c r="Z24" i="1"/>
  <c r="AO7" i="1"/>
  <c r="BE26" i="1" s="1"/>
  <c r="AH5" i="1"/>
  <c r="BD19" i="1" s="1"/>
  <c r="AE4" i="1"/>
  <c r="BD3" i="1" s="1"/>
  <c r="BA3" i="1"/>
  <c r="BG22" i="1" s="1"/>
  <c r="AL7" i="1"/>
  <c r="BE11" i="1" s="1"/>
  <c r="AN4" i="1"/>
  <c r="BE18" i="1" s="1"/>
  <c r="AH21" i="1"/>
  <c r="AO21" i="1"/>
  <c r="AF21" i="1"/>
  <c r="AK21" i="1"/>
  <c r="AJ13" i="1"/>
  <c r="AG21" i="1"/>
  <c r="AM13" i="1"/>
  <c r="AE13" i="1"/>
  <c r="AS13" i="1" s="1"/>
  <c r="AE21" i="1"/>
  <c r="AD21" i="1"/>
  <c r="AN21" i="1"/>
  <c r="AH13" i="1"/>
  <c r="AV13" i="1" s="1"/>
  <c r="AN13" i="1"/>
  <c r="AM21" i="1"/>
  <c r="AL13" i="1"/>
  <c r="AL21" i="1"/>
  <c r="AK13" i="1"/>
  <c r="AG13" i="1"/>
  <c r="AU13" i="1" s="1"/>
  <c r="AO13" i="1"/>
  <c r="AF13" i="1"/>
  <c r="AT13" i="1" s="1"/>
  <c r="AD13" i="1"/>
  <c r="AR13" i="1" s="1"/>
  <c r="AQ5" i="1"/>
  <c r="BF4" i="1" s="1"/>
  <c r="AQ7" i="1"/>
  <c r="BF6" i="1" s="1"/>
  <c r="AN3" i="1"/>
  <c r="BE17" i="1" s="1"/>
  <c r="AO3" i="1"/>
  <c r="BE22" i="1" s="1"/>
  <c r="AK7" i="1"/>
  <c r="BE6" i="1" s="1"/>
  <c r="AY4" i="1"/>
  <c r="BG13" i="1" s="1"/>
  <c r="AM4" i="1"/>
  <c r="BE13" i="1" s="1"/>
  <c r="AU6" i="1"/>
  <c r="BF25" i="1" s="1"/>
  <c r="AQ6" i="1"/>
  <c r="BF5" i="1" s="1"/>
  <c r="AF5" i="1"/>
  <c r="BD9" i="1" s="1"/>
  <c r="AF3" i="1"/>
  <c r="BD7" i="1" s="1"/>
  <c r="AE3" i="1"/>
  <c r="BD2" i="1" s="1"/>
  <c r="AH4" i="1"/>
  <c r="BD18" i="1" s="1"/>
  <c r="AF4" i="1"/>
  <c r="BD8" i="1" s="1"/>
  <c r="AK29" i="1"/>
  <c r="AK37" i="1" s="1"/>
  <c r="AH29" i="1"/>
  <c r="AH37" i="1" s="1"/>
  <c r="AM29" i="1"/>
  <c r="AM37" i="1" s="1"/>
  <c r="AO29" i="1"/>
  <c r="AO37" i="1" s="1"/>
  <c r="AD29" i="1"/>
  <c r="AD37" i="1" s="1"/>
  <c r="AN29" i="1"/>
  <c r="AN37" i="1" s="1"/>
  <c r="AF29" i="1"/>
  <c r="AF37" i="1" s="1"/>
  <c r="AL29" i="1"/>
  <c r="AL37" i="1" s="1"/>
  <c r="AG29" i="1"/>
  <c r="AG37" i="1" s="1"/>
  <c r="AE29" i="1"/>
  <c r="AE37" i="1" s="1"/>
  <c r="AR7" i="1"/>
  <c r="BF11" i="1" s="1"/>
  <c r="AK6" i="1"/>
  <c r="BE5" i="1" s="1"/>
  <c r="AA31" i="1"/>
  <c r="Z26" i="1"/>
  <c r="Y32" i="1"/>
  <c r="AA22" i="1"/>
  <c r="X38" i="1"/>
  <c r="AA30" i="1"/>
  <c r="Z34" i="1"/>
  <c r="Y29" i="1"/>
  <c r="Z33" i="1"/>
  <c r="Z37" i="1"/>
  <c r="AA41" i="1"/>
  <c r="X26" i="1"/>
  <c r="AA38" i="1"/>
  <c r="X37" i="1"/>
  <c r="Y37" i="1"/>
  <c r="AO5" i="1"/>
  <c r="BE24" i="1" s="1"/>
  <c r="AW5" i="1"/>
  <c r="BG4" i="1" s="1"/>
  <c r="AJ24" i="1"/>
  <c r="AC24" i="1"/>
  <c r="AJ23" i="1"/>
  <c r="AC23" i="1"/>
  <c r="AJ22" i="1"/>
  <c r="AC22" i="1"/>
  <c r="AC25" i="1"/>
  <c r="AC26" i="1"/>
  <c r="AJ25" i="1"/>
  <c r="AJ26" i="1"/>
  <c r="AN7" i="1"/>
  <c r="BE21" i="1" s="1"/>
  <c r="AX7" i="1"/>
  <c r="BG11" i="1" s="1"/>
  <c r="AO4" i="1"/>
  <c r="BE23" i="1" s="1"/>
  <c r="BA4" i="1"/>
  <c r="BG23" i="1" s="1"/>
  <c r="AG6" i="1"/>
  <c r="BD15" i="1" s="1"/>
  <c r="AI5" i="1"/>
  <c r="BD24" i="1" s="1"/>
  <c r="AU5" i="1"/>
  <c r="BF24" i="1" s="1"/>
  <c r="AG3" i="1"/>
  <c r="BD12" i="1" s="1"/>
  <c r="AT3" i="1"/>
  <c r="BF17" i="1" s="1"/>
  <c r="AI4" i="1"/>
  <c r="BD23" i="1" s="1"/>
  <c r="AU4" i="1"/>
  <c r="BF23" i="1" s="1"/>
  <c r="AS7" i="1"/>
  <c r="BF16" i="1" s="1"/>
  <c r="AI7" i="1"/>
  <c r="BD26" i="1" s="1"/>
  <c r="AO6" i="1"/>
  <c r="BE25" i="1" s="1"/>
  <c r="AX6" i="1"/>
  <c r="BG10" i="1" s="1"/>
  <c r="X30" i="1"/>
  <c r="Z22" i="1"/>
  <c r="X22" i="1"/>
  <c r="AA32" i="1"/>
  <c r="X23" i="1"/>
  <c r="X32" i="1"/>
  <c r="AA34" i="1"/>
  <c r="Z41" i="1"/>
  <c r="Y30" i="1"/>
  <c r="X27" i="1"/>
  <c r="Y39" i="1"/>
  <c r="AA39" i="1"/>
  <c r="AK5" i="1"/>
  <c r="BE4" i="1" s="1"/>
  <c r="AM5" i="1"/>
  <c r="BE14" i="1" s="1"/>
  <c r="AX3" i="1"/>
  <c r="BG7" i="1" s="1"/>
  <c r="AW7" i="1"/>
  <c r="BG6" i="1" s="1"/>
  <c r="AZ4" i="1"/>
  <c r="BG18" i="1" s="1"/>
  <c r="AW4" i="1"/>
  <c r="BG3" i="1" s="1"/>
  <c r="AG5" i="1"/>
  <c r="BD14" i="1" s="1"/>
  <c r="AH3" i="1"/>
  <c r="BD17" i="1" s="1"/>
  <c r="AI3" i="1"/>
  <c r="BD22" i="1" s="1"/>
  <c r="AG4" i="1"/>
  <c r="BD13" i="1" s="1"/>
  <c r="AR4" i="1"/>
  <c r="BF8" i="1" s="1"/>
  <c r="AE7" i="1"/>
  <c r="BD6" i="1" s="1"/>
  <c r="AG7" i="1"/>
  <c r="BD16" i="1" s="1"/>
  <c r="AW6" i="1"/>
  <c r="BG5" i="1" s="1"/>
  <c r="AN6" i="1"/>
  <c r="BE20" i="1" s="1"/>
  <c r="AA25" i="1"/>
  <c r="AA23" i="1"/>
  <c r="X33" i="1"/>
  <c r="AA24" i="1"/>
  <c r="Z35" i="1"/>
  <c r="Z29" i="1"/>
  <c r="AA35" i="1"/>
  <c r="AA36" i="1"/>
  <c r="Y31" i="1"/>
  <c r="X28" i="1"/>
  <c r="X40" i="1"/>
  <c r="Z39" i="1"/>
  <c r="Z40" i="1"/>
  <c r="AN5" i="1"/>
  <c r="BE19" i="1" s="1"/>
  <c r="AZ5" i="1"/>
  <c r="BG19" i="1" s="1"/>
  <c r="AK3" i="1"/>
  <c r="BE2" i="1" s="1"/>
  <c r="AW3" i="1"/>
  <c r="BG2" i="1" s="1"/>
  <c r="AY7" i="1"/>
  <c r="BG16" i="1" s="1"/>
  <c r="BA7" i="1"/>
  <c r="BG26" i="1" s="1"/>
  <c r="AK4" i="1"/>
  <c r="BE3" i="1" s="1"/>
  <c r="AS6" i="1"/>
  <c r="BF15" i="1" s="1"/>
  <c r="AF6" i="1"/>
  <c r="BD10" i="1" s="1"/>
  <c r="AR5" i="1"/>
  <c r="BF9" i="1" s="1"/>
  <c r="AE5" i="1"/>
  <c r="BD4" i="1" s="1"/>
  <c r="AR3" i="1"/>
  <c r="BF7" i="1" s="1"/>
  <c r="AQ3" i="1"/>
  <c r="BF2" i="1" s="1"/>
  <c r="AS4" i="1"/>
  <c r="BF13" i="1" s="1"/>
  <c r="AT7" i="1"/>
  <c r="BF21" i="1" s="1"/>
  <c r="AU7" i="1"/>
  <c r="BF26" i="1" s="1"/>
  <c r="AY6" i="1"/>
  <c r="BG15" i="1" s="1"/>
  <c r="AM6" i="1"/>
  <c r="BE15" i="1" s="1"/>
  <c r="Z23" i="1"/>
  <c r="X24" i="1"/>
  <c r="Y25" i="1"/>
  <c r="Z25" i="1"/>
  <c r="X25" i="1"/>
  <c r="Y22" i="1"/>
  <c r="Z36" i="1"/>
  <c r="AA37" i="1"/>
  <c r="Z38" i="1"/>
  <c r="X29" i="1"/>
  <c r="X34" i="1"/>
  <c r="Y40" i="1"/>
  <c r="Y41" i="1"/>
  <c r="AL5" i="1"/>
  <c r="BE9" i="1" s="1"/>
  <c r="AZ3" i="1"/>
  <c r="BG17" i="1" s="1"/>
  <c r="AZ7" i="1"/>
  <c r="BG21" i="1" s="1"/>
  <c r="AL4" i="1"/>
  <c r="BE8" i="1" s="1"/>
  <c r="AX4" i="1"/>
  <c r="BG8" i="1" s="1"/>
  <c r="AI6" i="1"/>
  <c r="BD25" i="1" s="1"/>
  <c r="AS5" i="1"/>
  <c r="BF14" i="1" s="1"/>
  <c r="AS3" i="1"/>
  <c r="BF12" i="1" s="1"/>
  <c r="AJ18" i="1"/>
  <c r="AC18" i="1"/>
  <c r="AJ16" i="1"/>
  <c r="AC16" i="1"/>
  <c r="AJ17" i="1"/>
  <c r="AJ15" i="1"/>
  <c r="AJ14" i="1"/>
  <c r="AC15" i="1"/>
  <c r="AC14" i="1"/>
  <c r="AC17" i="1"/>
  <c r="AF7" i="1"/>
  <c r="BD11" i="1" s="1"/>
  <c r="AL6" i="1"/>
  <c r="BE10" i="1" s="1"/>
  <c r="AZ6" i="1"/>
  <c r="BG20" i="1" s="1"/>
  <c r="Z27" i="1"/>
  <c r="AA29" i="1"/>
  <c r="AA26" i="1"/>
  <c r="AA27" i="1"/>
  <c r="Y26" i="1"/>
  <c r="Y23" i="1"/>
  <c r="AA40" i="1"/>
  <c r="Y38" i="1"/>
  <c r="X39" i="1"/>
  <c r="Z30" i="1"/>
  <c r="X35" i="1"/>
  <c r="X41" i="1"/>
  <c r="AX5" i="1"/>
  <c r="BG9" i="1" s="1"/>
  <c r="BA5" i="1"/>
  <c r="BG24" i="1" s="1"/>
  <c r="AM3" i="1"/>
  <c r="BE12" i="1" s="1"/>
  <c r="AT6" i="1"/>
  <c r="BF20" i="1" s="1"/>
  <c r="AQ4" i="1"/>
  <c r="BF3" i="1" s="1"/>
  <c r="AL3" i="1"/>
  <c r="BE7" i="1" s="1"/>
  <c r="AE6" i="1"/>
  <c r="BD5" i="1" s="1"/>
  <c r="AT5" i="1"/>
  <c r="BF19" i="1" s="1"/>
  <c r="AU3" i="1"/>
  <c r="BF22" i="1" s="1"/>
  <c r="AT4" i="1"/>
  <c r="BF18" i="1" s="1"/>
  <c r="AH7" i="1"/>
  <c r="BD21" i="1" s="1"/>
  <c r="BA6" i="1"/>
  <c r="BG25" i="1" s="1"/>
  <c r="Y27" i="1"/>
  <c r="Y28" i="1"/>
  <c r="Y34" i="1"/>
  <c r="Z28" i="1"/>
  <c r="AA28" i="1"/>
  <c r="Y24" i="1"/>
  <c r="Z32" i="1"/>
  <c r="Y35" i="1"/>
  <c r="Z31" i="1"/>
  <c r="X36" i="1"/>
  <c r="Y36" i="1"/>
  <c r="AY5" i="1"/>
  <c r="BG14" i="1" s="1"/>
  <c r="AM17" i="1" l="1"/>
  <c r="BL15" i="1" s="1"/>
  <c r="AO17" i="1"/>
  <c r="BL25" i="1" s="1"/>
  <c r="AN17" i="1"/>
  <c r="BL20" i="1" s="1"/>
  <c r="AJ33" i="1"/>
  <c r="AL17" i="1"/>
  <c r="BL10" i="1" s="1"/>
  <c r="AK17" i="1"/>
  <c r="BL5" i="1" s="1"/>
  <c r="AJ41" i="1"/>
  <c r="AL25" i="1"/>
  <c r="BM10" i="1" s="1"/>
  <c r="AO25" i="1"/>
  <c r="BM25" i="1" s="1"/>
  <c r="AN25" i="1"/>
  <c r="BM20" i="1" s="1"/>
  <c r="AM25" i="1"/>
  <c r="BM15" i="1" s="1"/>
  <c r="AK25" i="1"/>
  <c r="BM5" i="1" s="1"/>
  <c r="AJ39" i="1"/>
  <c r="AM23" i="1"/>
  <c r="BM13" i="1" s="1"/>
  <c r="AO23" i="1"/>
  <c r="BM23" i="1" s="1"/>
  <c r="AK23" i="1"/>
  <c r="BM3" i="1" s="1"/>
  <c r="AN23" i="1"/>
  <c r="BM18" i="1" s="1"/>
  <c r="AL23" i="1"/>
  <c r="BM8" i="1" s="1"/>
  <c r="AF17" i="1"/>
  <c r="BH15" i="1" s="1"/>
  <c r="AH17" i="1"/>
  <c r="BH25" i="1" s="1"/>
  <c r="AC33" i="1"/>
  <c r="AQ17" i="1"/>
  <c r="AG17" i="1"/>
  <c r="BH20" i="1" s="1"/>
  <c r="AD17" i="1"/>
  <c r="BH5" i="1" s="1"/>
  <c r="AE17" i="1"/>
  <c r="BH10" i="1" s="1"/>
  <c r="AG16" i="1"/>
  <c r="BH19" i="1" s="1"/>
  <c r="AE16" i="1"/>
  <c r="BH9" i="1" s="1"/>
  <c r="AC32" i="1"/>
  <c r="AH16" i="1"/>
  <c r="BH24" i="1" s="1"/>
  <c r="AF16" i="1"/>
  <c r="BH14" i="1" s="1"/>
  <c r="AD16" i="1"/>
  <c r="BH4" i="1" s="1"/>
  <c r="AQ16" i="1"/>
  <c r="AC42" i="1"/>
  <c r="AH26" i="1"/>
  <c r="BI26" i="1" s="1"/>
  <c r="AG26" i="1"/>
  <c r="BI21" i="1" s="1"/>
  <c r="AF26" i="1"/>
  <c r="BI16" i="1" s="1"/>
  <c r="AD26" i="1"/>
  <c r="BI6" i="1" s="1"/>
  <c r="AE26" i="1"/>
  <c r="BI11" i="1" s="1"/>
  <c r="AC40" i="1"/>
  <c r="AG24" i="1"/>
  <c r="BI19" i="1" s="1"/>
  <c r="AF24" i="1"/>
  <c r="BI14" i="1" s="1"/>
  <c r="AE24" i="1"/>
  <c r="BI9" i="1" s="1"/>
  <c r="AD24" i="1"/>
  <c r="BI4" i="1" s="1"/>
  <c r="AH24" i="1"/>
  <c r="BI24" i="1" s="1"/>
  <c r="AC30" i="1"/>
  <c r="AE14" i="1"/>
  <c r="BH7" i="1" s="1"/>
  <c r="AQ14" i="1"/>
  <c r="AF14" i="1"/>
  <c r="BH12" i="1" s="1"/>
  <c r="AH14" i="1"/>
  <c r="BH22" i="1" s="1"/>
  <c r="AG14" i="1"/>
  <c r="BH17" i="1" s="1"/>
  <c r="AD14" i="1"/>
  <c r="BH2" i="1" s="1"/>
  <c r="AN16" i="1"/>
  <c r="BL19" i="1" s="1"/>
  <c r="AJ32" i="1"/>
  <c r="AO16" i="1"/>
  <c r="BL24" i="1" s="1"/>
  <c r="AK16" i="1"/>
  <c r="BL4" i="1" s="1"/>
  <c r="AL16" i="1"/>
  <c r="BL9" i="1" s="1"/>
  <c r="AM16" i="1"/>
  <c r="BL14" i="1" s="1"/>
  <c r="AC41" i="1"/>
  <c r="AE25" i="1"/>
  <c r="BI10" i="1" s="1"/>
  <c r="AG25" i="1"/>
  <c r="BI20" i="1" s="1"/>
  <c r="AD25" i="1"/>
  <c r="BI5" i="1" s="1"/>
  <c r="AH25" i="1"/>
  <c r="BI25" i="1" s="1"/>
  <c r="AF25" i="1"/>
  <c r="BI15" i="1" s="1"/>
  <c r="AJ40" i="1"/>
  <c r="AO24" i="1"/>
  <c r="BM24" i="1" s="1"/>
  <c r="AN24" i="1"/>
  <c r="BM19" i="1" s="1"/>
  <c r="AK24" i="1"/>
  <c r="BM4" i="1" s="1"/>
  <c r="AM24" i="1"/>
  <c r="BM14" i="1" s="1"/>
  <c r="AL24" i="1"/>
  <c r="BM9" i="1" s="1"/>
  <c r="AC31" i="1"/>
  <c r="AQ15" i="1"/>
  <c r="AD15" i="1"/>
  <c r="BH3" i="1" s="1"/>
  <c r="AF15" i="1"/>
  <c r="BH13" i="1" s="1"/>
  <c r="AH15" i="1"/>
  <c r="BH23" i="1" s="1"/>
  <c r="AE15" i="1"/>
  <c r="BH8" i="1" s="1"/>
  <c r="AG15" i="1"/>
  <c r="BH18" i="1" s="1"/>
  <c r="AG18" i="1"/>
  <c r="BH21" i="1" s="1"/>
  <c r="AQ18" i="1"/>
  <c r="AE18" i="1"/>
  <c r="BH11" i="1" s="1"/>
  <c r="AD18" i="1"/>
  <c r="BH6" i="1" s="1"/>
  <c r="AH18" i="1"/>
  <c r="BH26" i="1" s="1"/>
  <c r="AF18" i="1"/>
  <c r="BH16" i="1" s="1"/>
  <c r="AC34" i="1"/>
  <c r="AC38" i="1"/>
  <c r="AE22" i="1"/>
  <c r="BI7" i="1" s="1"/>
  <c r="AD22" i="1"/>
  <c r="BI2" i="1" s="1"/>
  <c r="AH22" i="1"/>
  <c r="BI22" i="1" s="1"/>
  <c r="AF22" i="1"/>
  <c r="BI12" i="1" s="1"/>
  <c r="AG22" i="1"/>
  <c r="BI17" i="1" s="1"/>
  <c r="AJ30" i="1"/>
  <c r="AL14" i="1"/>
  <c r="BL7" i="1" s="1"/>
  <c r="AN14" i="1"/>
  <c r="BL17" i="1" s="1"/>
  <c r="AM14" i="1"/>
  <c r="BL12" i="1" s="1"/>
  <c r="AK14" i="1"/>
  <c r="BL2" i="1" s="1"/>
  <c r="AO14" i="1"/>
  <c r="BL22" i="1" s="1"/>
  <c r="AO18" i="1"/>
  <c r="BL26" i="1" s="1"/>
  <c r="AJ34" i="1"/>
  <c r="AK18" i="1"/>
  <c r="BL6" i="1" s="1"/>
  <c r="AN18" i="1"/>
  <c r="BL21" i="1" s="1"/>
  <c r="AL18" i="1"/>
  <c r="BL11" i="1" s="1"/>
  <c r="AM18" i="1"/>
  <c r="BL16" i="1" s="1"/>
  <c r="AJ38" i="1"/>
  <c r="AK22" i="1"/>
  <c r="BM2" i="1" s="1"/>
  <c r="AM22" i="1"/>
  <c r="BM12" i="1" s="1"/>
  <c r="AO22" i="1"/>
  <c r="BM22" i="1" s="1"/>
  <c r="AN22" i="1"/>
  <c r="BM17" i="1" s="1"/>
  <c r="AL22" i="1"/>
  <c r="BM7" i="1" s="1"/>
  <c r="AJ31" i="1"/>
  <c r="AK15" i="1"/>
  <c r="BL3" i="1" s="1"/>
  <c r="AN15" i="1"/>
  <c r="BL18" i="1" s="1"/>
  <c r="AO15" i="1"/>
  <c r="BL23" i="1" s="1"/>
  <c r="AM15" i="1"/>
  <c r="BL13" i="1" s="1"/>
  <c r="AL15" i="1"/>
  <c r="BL8" i="1" s="1"/>
  <c r="AJ42" i="1"/>
  <c r="AO26" i="1"/>
  <c r="BM26" i="1" s="1"/>
  <c r="AN26" i="1"/>
  <c r="BM21" i="1" s="1"/>
  <c r="AL26" i="1"/>
  <c r="BM11" i="1" s="1"/>
  <c r="AK26" i="1"/>
  <c r="BM6" i="1" s="1"/>
  <c r="AM26" i="1"/>
  <c r="BM16" i="1" s="1"/>
  <c r="AC39" i="1"/>
  <c r="AE23" i="1"/>
  <c r="BI8" i="1" s="1"/>
  <c r="AG23" i="1"/>
  <c r="BI18" i="1" s="1"/>
  <c r="AH23" i="1"/>
  <c r="BI23" i="1" s="1"/>
  <c r="AF23" i="1"/>
  <c r="BI13" i="1" s="1"/>
  <c r="AD23" i="1"/>
  <c r="BI3" i="1" s="1"/>
  <c r="AE39" i="1" l="1"/>
  <c r="BK8" i="1" s="1"/>
  <c r="AD39" i="1"/>
  <c r="BK3" i="1" s="1"/>
  <c r="AH39" i="1"/>
  <c r="BK23" i="1" s="1"/>
  <c r="AG39" i="1"/>
  <c r="BK18" i="1" s="1"/>
  <c r="AF39" i="1"/>
  <c r="BK13" i="1" s="1"/>
  <c r="AO42" i="1"/>
  <c r="BO26" i="1" s="1"/>
  <c r="AN42" i="1"/>
  <c r="BO21" i="1" s="1"/>
  <c r="AM42" i="1"/>
  <c r="BO16" i="1" s="1"/>
  <c r="AL42" i="1"/>
  <c r="BO11" i="1" s="1"/>
  <c r="AK42" i="1"/>
  <c r="BO6" i="1" s="1"/>
  <c r="AK31" i="1"/>
  <c r="BN3" i="1" s="1"/>
  <c r="AM31" i="1"/>
  <c r="BN13" i="1" s="1"/>
  <c r="AL31" i="1"/>
  <c r="BN8" i="1" s="1"/>
  <c r="AO31" i="1"/>
  <c r="BN23" i="1" s="1"/>
  <c r="AN31" i="1"/>
  <c r="BN18" i="1" s="1"/>
  <c r="AN38" i="1"/>
  <c r="BO17" i="1" s="1"/>
  <c r="AM38" i="1"/>
  <c r="BO12" i="1" s="1"/>
  <c r="AL38" i="1"/>
  <c r="BO7" i="1" s="1"/>
  <c r="AK38" i="1"/>
  <c r="BO2" i="1" s="1"/>
  <c r="AO38" i="1"/>
  <c r="BO22" i="1" s="1"/>
  <c r="AK30" i="1"/>
  <c r="BN2" i="1" s="1"/>
  <c r="AM30" i="1"/>
  <c r="BN12" i="1" s="1"/>
  <c r="AL30" i="1"/>
  <c r="BN7" i="1" s="1"/>
  <c r="AO30" i="1"/>
  <c r="BN22" i="1" s="1"/>
  <c r="AN30" i="1"/>
  <c r="BN17" i="1" s="1"/>
  <c r="AG38" i="1"/>
  <c r="BK17" i="1" s="1"/>
  <c r="AF38" i="1"/>
  <c r="BK12" i="1" s="1"/>
  <c r="AE38" i="1"/>
  <c r="BK7" i="1" s="1"/>
  <c r="AD38" i="1"/>
  <c r="BK2" i="1" s="1"/>
  <c r="AH38" i="1"/>
  <c r="BK22" i="1" s="1"/>
  <c r="AH34" i="1"/>
  <c r="BJ26" i="1" s="1"/>
  <c r="AG34" i="1"/>
  <c r="BJ21" i="1" s="1"/>
  <c r="AF34" i="1"/>
  <c r="BJ16" i="1" s="1"/>
  <c r="AE34" i="1"/>
  <c r="BJ11" i="1" s="1"/>
  <c r="AD34" i="1"/>
  <c r="BJ6" i="1" s="1"/>
  <c r="AN32" i="1"/>
  <c r="BN19" i="1" s="1"/>
  <c r="AM32" i="1"/>
  <c r="BN14" i="1" s="1"/>
  <c r="AK32" i="1"/>
  <c r="BN4" i="1" s="1"/>
  <c r="AL32" i="1"/>
  <c r="BN9" i="1" s="1"/>
  <c r="AO32" i="1"/>
  <c r="BN24" i="1" s="1"/>
  <c r="AD31" i="1"/>
  <c r="BJ3" i="1" s="1"/>
  <c r="AG31" i="1"/>
  <c r="BJ18" i="1" s="1"/>
  <c r="AF31" i="1"/>
  <c r="BJ13" i="1" s="1"/>
  <c r="AH31" i="1"/>
  <c r="BJ23" i="1" s="1"/>
  <c r="AE31" i="1"/>
  <c r="BJ8" i="1" s="1"/>
  <c r="AK40" i="1"/>
  <c r="BO4" i="1" s="1"/>
  <c r="AO40" i="1"/>
  <c r="BO24" i="1" s="1"/>
  <c r="AN40" i="1"/>
  <c r="BO19" i="1" s="1"/>
  <c r="AM40" i="1"/>
  <c r="BO14" i="1" s="1"/>
  <c r="AL40" i="1"/>
  <c r="BO9" i="1" s="1"/>
  <c r="AH41" i="1"/>
  <c r="BK25" i="1" s="1"/>
  <c r="AG41" i="1"/>
  <c r="BK20" i="1" s="1"/>
  <c r="AF41" i="1"/>
  <c r="BK15" i="1" s="1"/>
  <c r="AE41" i="1"/>
  <c r="BK10" i="1" s="1"/>
  <c r="AD41" i="1"/>
  <c r="BK5" i="1" s="1"/>
  <c r="AG32" i="1"/>
  <c r="BJ19" i="1" s="1"/>
  <c r="AF32" i="1"/>
  <c r="BJ14" i="1" s="1"/>
  <c r="AD32" i="1"/>
  <c r="BJ4" i="1" s="1"/>
  <c r="AH32" i="1"/>
  <c r="BJ24" i="1" s="1"/>
  <c r="AE32" i="1"/>
  <c r="BJ9" i="1" s="1"/>
  <c r="AN33" i="1"/>
  <c r="BN20" i="1" s="1"/>
  <c r="AM33" i="1"/>
  <c r="BN15" i="1" s="1"/>
  <c r="AK33" i="1"/>
  <c r="BN5" i="1" s="1"/>
  <c r="AL33" i="1"/>
  <c r="BN10" i="1" s="1"/>
  <c r="AO33" i="1"/>
  <c r="BN25" i="1" s="1"/>
  <c r="AD30" i="1"/>
  <c r="BJ2" i="1" s="1"/>
  <c r="AH30" i="1"/>
  <c r="BJ22" i="1" s="1"/>
  <c r="AE30" i="1"/>
  <c r="BJ7" i="1" s="1"/>
  <c r="AG30" i="1"/>
  <c r="BJ17" i="1" s="1"/>
  <c r="AF30" i="1"/>
  <c r="BJ12" i="1" s="1"/>
  <c r="AD40" i="1"/>
  <c r="BK4" i="1" s="1"/>
  <c r="AH40" i="1"/>
  <c r="BK24" i="1" s="1"/>
  <c r="AG40" i="1"/>
  <c r="BK19" i="1" s="1"/>
  <c r="AF40" i="1"/>
  <c r="BK14" i="1" s="1"/>
  <c r="AE40" i="1"/>
  <c r="BK9" i="1" s="1"/>
  <c r="AH42" i="1"/>
  <c r="BK26" i="1" s="1"/>
  <c r="AG42" i="1"/>
  <c r="BK21" i="1" s="1"/>
  <c r="AF42" i="1"/>
  <c r="BK16" i="1" s="1"/>
  <c r="AE42" i="1"/>
  <c r="BK11" i="1" s="1"/>
  <c r="AD42" i="1"/>
  <c r="BK6" i="1" s="1"/>
  <c r="AG33" i="1"/>
  <c r="BJ20" i="1" s="1"/>
  <c r="AF33" i="1"/>
  <c r="BJ15" i="1" s="1"/>
  <c r="AH33" i="1"/>
  <c r="BJ25" i="1" s="1"/>
  <c r="AE33" i="1"/>
  <c r="BJ10" i="1" s="1"/>
  <c r="AD33" i="1"/>
  <c r="BJ5" i="1" s="1"/>
  <c r="AO34" i="1"/>
  <c r="BN26" i="1" s="1"/>
  <c r="AN34" i="1"/>
  <c r="BN21" i="1" s="1"/>
  <c r="AM34" i="1"/>
  <c r="BN16" i="1" s="1"/>
  <c r="AK34" i="1"/>
  <c r="BN6" i="1" s="1"/>
  <c r="AL34" i="1"/>
  <c r="BN11" i="1" s="1"/>
  <c r="AL39" i="1"/>
  <c r="BO8" i="1" s="1"/>
  <c r="AK39" i="1"/>
  <c r="BO3" i="1" s="1"/>
  <c r="AO39" i="1"/>
  <c r="BO23" i="1" s="1"/>
  <c r="AN39" i="1"/>
  <c r="BO18" i="1" s="1"/>
  <c r="AM39" i="1"/>
  <c r="BO13" i="1" s="1"/>
  <c r="AO41" i="1"/>
  <c r="BO25" i="1" s="1"/>
  <c r="AN41" i="1"/>
  <c r="BO20" i="1" s="1"/>
  <c r="AM41" i="1"/>
  <c r="BO15" i="1" s="1"/>
  <c r="AL41" i="1"/>
  <c r="BO10" i="1" s="1"/>
  <c r="AK41" i="1"/>
  <c r="BO5" i="1" s="1"/>
</calcChain>
</file>

<file path=xl/sharedStrings.xml><?xml version="1.0" encoding="utf-8"?>
<sst xmlns="http://schemas.openxmlformats.org/spreadsheetml/2006/main" count="192" uniqueCount="84">
  <si>
    <t>พิมพ์หลังจากใส่ข้อมูลครบแล้ว</t>
  </si>
  <si>
    <t>SO</t>
  </si>
  <si>
    <t>WO</t>
  </si>
  <si>
    <t>ST</t>
  </si>
  <si>
    <t>WT</t>
  </si>
  <si>
    <t>O1</t>
  </si>
  <si>
    <t>O2</t>
  </si>
  <si>
    <t>O3</t>
  </si>
  <si>
    <t>O4</t>
  </si>
  <si>
    <t>O5</t>
  </si>
  <si>
    <t>T1</t>
  </si>
  <si>
    <t>T2</t>
  </si>
  <si>
    <t>T3</t>
  </si>
  <si>
    <t>T4</t>
  </si>
  <si>
    <t>T5</t>
  </si>
  <si>
    <t>S1</t>
  </si>
  <si>
    <t>S2</t>
  </si>
  <si>
    <t>S3</t>
  </si>
  <si>
    <t>S4</t>
  </si>
  <si>
    <t>S5</t>
  </si>
  <si>
    <t>W1</t>
  </si>
  <si>
    <t>W2</t>
  </si>
  <si>
    <t>W3</t>
  </si>
  <si>
    <t>W4</t>
  </si>
  <si>
    <t>W5</t>
  </si>
  <si>
    <t>ConCat? (+/-)</t>
  </si>
  <si>
    <t>+</t>
  </si>
  <si>
    <t>สรุปการวิเคราะห์ปัจจัยเชิงยุทธศาสตร์ - SFAS (Strategic Factor Analysis Summary)</t>
  </si>
  <si>
    <t>ปัจจัยหลักเชิงยุทธศาสตร์ : ลำดับสำคัญ 20 อับดับแรก : EFAS and IFAS - S W O T</t>
  </si>
  <si>
    <t>น้ำหนัก : ผลกระทบต่อองค์การ</t>
  </si>
  <si>
    <t>คะแนน : ระดับการตอบสนองขององค์การ</t>
  </si>
  <si>
    <t>คะแนนถ่วงน้ำหนัก</t>
  </si>
  <si>
    <t>ลำดับ
ความ
สำคัญ</t>
  </si>
  <si>
    <t>ระยะเวลา
(&lt;= 5ปี, 6-10 ป๊, ...)</t>
  </si>
  <si>
    <t>แนวทางตามปรัชญาเศรษฐกิจพอเพียง (POSE:  Philosophy of Sufficient Economy)
ยุทธศาสตร์น่านน้ำสีคราม (BOSS: Blue Ocean Strategy Scheme)</t>
  </si>
  <si>
    <t>-</t>
  </si>
  <si>
    <t>1=สูง;  0=ต่ำ</t>
  </si>
  <si>
    <t xml:space="preserve">5=ดีมาก
1=แย่มาก   </t>
  </si>
  <si>
    <t>IFAS (Internal Factor Analysis Summary)</t>
  </si>
  <si>
    <t>เลิก (Eliminate)</t>
  </si>
  <si>
    <t>ลด (Reduce)</t>
  </si>
  <si>
    <t>เสริม (Raise)</t>
  </si>
  <si>
    <t>สร้าง (Create)</t>
  </si>
  <si>
    <t>Rank</t>
  </si>
  <si>
    <t>STRENGTHS</t>
  </si>
  <si>
    <t xml:space="preserve">คะแนนถ่วงน้ำหนักแสดงถึงความสามารถขององค์การในการตอบสนองปัจจัยปัจจุบันและที่คาดหมาย ในสภาพแวดล้อมขององค์การ </t>
  </si>
  <si>
    <t>Rank#</t>
  </si>
  <si>
    <t>S</t>
  </si>
  <si>
    <t>W</t>
  </si>
  <si>
    <t>O</t>
  </si>
  <si>
    <t>T</t>
  </si>
  <si>
    <t>ไม่เกิน 5 ปี</t>
  </si>
  <si>
    <t>WEAKNESSES</t>
  </si>
  <si>
    <t xml:space="preserve"> คะแนนถ่วงน้ำหนักแสดงถึงความสามารถขององค์การในการตอบสนองปัจจัยปัจจุบันและที่คาดหมาย ในสภาพแวดล้อมขององค์การ </t>
  </si>
  <si>
    <t>EFAS (External Factor Analysis Summary)</t>
  </si>
  <si>
    <t>OPPORTUNITIES</t>
  </si>
  <si>
    <t>THREATS</t>
  </si>
  <si>
    <t>คะแนนรวม</t>
  </si>
  <si>
    <t>คะแนนถ่วงน้ำหนักแสดงถึงความสามารถขององค์การในการตอบสนองปัจจัยปัจจุบันและที่คาดหมาย ในสภาพแวดล้อมขององค์การ โดยเฉลี่ยแล้วองค์การจะมีคะแนนน้ำหนักเท่ากับ 3.00</t>
  </si>
  <si>
    <t>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t>
  </si>
  <si>
    <t>S03 สำนักงานอธิการบดีสนับสนุนการพัฒนาตนเองของบุคลากรและส่งเสริมความก้าวหน้าในสายงาน</t>
  </si>
  <si>
    <t>S05 ผู้บริหารให้ความสำคัญกับการพัฒนาระบบสารสนเทศภายในหน่วยงาน และนำมาประยุกต์ใช้ในการขับเคลื่อนองค์กรไปสู่องค์กรคุณภาพ</t>
  </si>
  <si>
    <t>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t>
  </si>
  <si>
    <t>O06 เป็นแหล่งข้อมูลที่เป็นปัจจุบันด้านการบริหารเพื่อการตัดสินใจที่สำคัญของผู้บริหารในการบริหารงานของมหาวิทยาลัย</t>
  </si>
  <si>
    <t>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t>
  </si>
  <si>
    <t>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t>
  </si>
  <si>
    <t>O07 มีระบบสารสนเทศที่เป็นปัจจุบันสนับสนุนการบริหารและการตัดสินใจของผู้บริหาร</t>
  </si>
  <si>
    <t>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t>
  </si>
  <si>
    <t>T04 มหาวิทยาลัยมีหลายแห่งทำให้เกิดการแข่งขันการรับนักศึกษาสูงส่งผลต่อการสนับสนุนการดำเนินงานของมหาวิทยาลัย</t>
  </si>
  <si>
    <t>T03 ภาครัฐจัดสรรงบประมาณสนับสนุนการดำเนินการไม่เพียงพอ</t>
  </si>
  <si>
    <t>T02 ได้รับการสนับสนุนงบประมาณในการจัดโครงการและกิจกรรมลดลง</t>
  </si>
  <si>
    <t>T01 นโยบายของรัฐไม่ต่อเนื่องและชัดเจน ทำให้ไม่สามารถดำเนินงานเชิงรุกได้</t>
  </si>
  <si>
    <t>S02 มีการทำงานเป็นทีม มุ่งมั่น เสียสละทุ่มเทเวลาการทำงาน และมีการปรึกษาหารือภายในและภายนอกสำนักงานอธิการบดีในการทำงานเพื่อให้บรรลุวัตถุประสงค์ร่วมกัน</t>
  </si>
  <si>
    <t>(ช้อน) โอกาส</t>
  </si>
  <si>
    <r>
      <t>W01 บุคลากรสำนักงานอธิการบดี</t>
    </r>
    <r>
      <rPr>
        <u/>
        <sz val="16"/>
        <color theme="1"/>
        <rFont val="TH SarabunIT๙"/>
        <family val="2"/>
      </rPr>
      <t>ขาดทักษะภาษาอังกฤษ</t>
    </r>
    <r>
      <rPr>
        <sz val="16"/>
        <color theme="1"/>
        <rFont val="TH SarabunIT๙"/>
        <family val="2"/>
      </rPr>
      <t xml:space="preserve"> ซึ่งมีความสำคัญในการติดต่อประสานงานทั้งภายในและภายนอกมหาวิทยาลัย</t>
    </r>
  </si>
  <si>
    <r>
      <t>W02 สำนักงานอธิการบดี</t>
    </r>
    <r>
      <rPr>
        <u/>
        <sz val="16"/>
        <color theme="1"/>
        <rFont val="TH SarabunIT๙"/>
        <family val="2"/>
      </rPr>
      <t>ควรมีแผนการพัฒนาบุคลากร</t>
    </r>
    <r>
      <rPr>
        <sz val="16"/>
        <color theme="1"/>
        <rFont val="TH SarabunIT๙"/>
        <family val="2"/>
      </rPr>
      <t>ในระดับบุคคลและการบริหารจัดการทรัพยากรบุคคลอย่างประสิทธิภาพ</t>
    </r>
  </si>
  <si>
    <r>
      <t xml:space="preserve">W03 </t>
    </r>
    <r>
      <rPr>
        <u/>
        <sz val="16"/>
        <color theme="1"/>
        <rFont val="TH SarabunIT๙"/>
        <family val="2"/>
      </rPr>
      <t>การถ่ายทอดความรู้</t>
    </r>
    <r>
      <rPr>
        <sz val="16"/>
        <color theme="1"/>
        <rFont val="TH SarabunIT๙"/>
        <family val="2"/>
      </rPr>
      <t>ในลักษณะบูรณาการทางความรู้ร่วมกันระหว่างกองภายในสำนักงานอธิการบดี</t>
    </r>
    <r>
      <rPr>
        <u/>
        <sz val="16"/>
        <color theme="1"/>
        <rFont val="TH SarabunIT๙"/>
        <family val="2"/>
      </rPr>
      <t>ยังไม่เพียงพอ</t>
    </r>
  </si>
  <si>
    <r>
      <t xml:space="preserve">W05 </t>
    </r>
    <r>
      <rPr>
        <u/>
        <sz val="16"/>
        <color theme="1"/>
        <rFont val="TH SarabunIT๙"/>
        <family val="2"/>
      </rPr>
      <t>การออกประกาศหรือแนวปฏิบัติด้านการเงิน การคลัง</t>
    </r>
    <r>
      <rPr>
        <sz val="16"/>
        <color theme="1"/>
        <rFont val="TH SarabunIT๙"/>
        <family val="2"/>
      </rPr>
      <t xml:space="preserve"> ไม่ทันสมัย </t>
    </r>
    <r>
      <rPr>
        <u/>
        <sz val="16"/>
        <color theme="1"/>
        <rFont val="TH SarabunIT๙"/>
        <family val="2"/>
      </rPr>
      <t>และยังไม่ครอบคลุม</t>
    </r>
  </si>
  <si>
    <r>
      <t xml:space="preserve">W04 </t>
    </r>
    <r>
      <rPr>
        <u/>
        <sz val="16"/>
        <color theme="1"/>
        <rFont val="TH SarabunIT๙"/>
        <family val="2"/>
      </rPr>
      <t>การวางแผนและการบริหารจัดการ</t>
    </r>
    <r>
      <rPr>
        <sz val="16"/>
        <color theme="1"/>
        <rFont val="TH SarabunIT๙"/>
        <family val="2"/>
      </rPr>
      <t xml:space="preserve"> การใช้งบประมาณ</t>
    </r>
    <r>
      <rPr>
        <u/>
        <sz val="16"/>
        <color theme="1"/>
        <rFont val="TH SarabunIT๙"/>
        <family val="2"/>
      </rPr>
      <t>ไม่ตรงตามเป้าหมายที่กำหนดไว้</t>
    </r>
  </si>
  <si>
    <t>O04 มีเครือข่ายความร่วมมือจากหน่วยงานอื่น/สถาบันอื่น 
ทำให้เกิดการแลกเปลี่ยนเรียนรู้อย่างต่อเนื่อง</t>
  </si>
  <si>
    <t>ลำดับ</t>
  </si>
  <si>
    <t>ขจัด (จุดอ่อน)</t>
  </si>
  <si>
    <t>(จัดการ) ภัยคุกคาม/อุปสรรค</t>
  </si>
  <si>
    <t>(ใช้) จุดแข็ง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</si>
</sst>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87" formatCode="_(* #,##0.00_);_(* \(#,##0.00\);_(* &quot;-&quot;??_);_(@_)"/>
    <numFmt numFmtId="188" formatCode="_(* #,##0.000_);_(* \(#,##0.000\);_(* &quot;-&quot;??_);_(@_)"/>
    <numFmt numFmtId="189" formatCode="_(* #,##0.0000_);_(* \(#,##0.0000\);_(* &quot;-&quot;??_);_(@_)"/>
    <numFmt numFmtId="190" formatCode="_(* #,##0.00000_);_(* \(#,##0.00000\);_(* &quot;-&quot;??_);_(@_)"/>
    <numFmt numFmtId="191" formatCode="_(* #,##0_);_(* \(#,##0\);_(* &quot;-&quot;??_);_(@_)"/>
    <numFmt numFmtId="192" formatCode="0.00000"/>
  </numFmts>
  <fonts count="26" x14ac:knownFonts="1">
    <font>
      <sz val="10"/>
      <name val="Arial"/>
    </font>
    <font>
      <sz val="12"/>
      <color indexed="8"/>
      <name val="TH SarabunPSK"/>
      <family val="2"/>
    </font>
    <font>
      <sz val="14"/>
      <color indexed="8"/>
      <name val="TH SarabunPSK"/>
      <family val="2"/>
    </font>
    <font>
      <sz val="11"/>
      <color theme="1"/>
      <name val="Tahoma"/>
      <family val="2"/>
      <scheme val="minor"/>
    </font>
    <font>
      <sz val="11"/>
      <color theme="1"/>
      <name val="Tahoma"/>
      <family val="2"/>
    </font>
    <font>
      <sz val="11"/>
      <color theme="0"/>
      <name val="Tahoma"/>
      <family val="2"/>
    </font>
    <font>
      <sz val="11"/>
      <name val="Tahoma"/>
      <family val="2"/>
    </font>
    <font>
      <sz val="11"/>
      <color indexed="8"/>
      <name val="Tahoma"/>
      <family val="2"/>
    </font>
    <font>
      <sz val="10"/>
      <name val="Arial"/>
      <family val="2"/>
    </font>
    <font>
      <b/>
      <sz val="16"/>
      <name val="Tahoma"/>
      <family val="2"/>
    </font>
    <font>
      <sz val="16"/>
      <color theme="1"/>
      <name val="Tahoma"/>
      <family val="2"/>
    </font>
    <font>
      <b/>
      <sz val="11"/>
      <name val="Tahoma"/>
      <family val="2"/>
    </font>
    <font>
      <b/>
      <sz val="18"/>
      <name val="Tahoma"/>
      <family val="2"/>
    </font>
    <font>
      <sz val="18"/>
      <name val="Tahoma"/>
      <family val="2"/>
    </font>
    <font>
      <sz val="11"/>
      <color rgb="FFFFFF00"/>
      <name val="Tahoma"/>
      <family val="2"/>
    </font>
    <font>
      <sz val="11"/>
      <color theme="2" tint="-0.249977111117893"/>
      <name val="Tahoma"/>
      <family val="2"/>
    </font>
    <font>
      <sz val="11"/>
      <color rgb="FFFF0000"/>
      <name val="Tahoma"/>
      <family val="2"/>
    </font>
    <font>
      <sz val="11"/>
      <color rgb="FF0070C0"/>
      <name val="Tahoma"/>
      <family val="2"/>
    </font>
    <font>
      <sz val="16"/>
      <name val="TH SarabunIT๙"/>
      <family val="2"/>
    </font>
    <font>
      <sz val="16"/>
      <color theme="1"/>
      <name val="TH SarabunIT๙"/>
      <family val="2"/>
    </font>
    <font>
      <sz val="16"/>
      <color rgb="FFFF0000"/>
      <name val="TH SarabunIT๙"/>
      <family val="2"/>
    </font>
    <font>
      <sz val="16"/>
      <color rgb="FF0070C0"/>
      <name val="TH SarabunIT๙"/>
      <family val="2"/>
    </font>
    <font>
      <b/>
      <sz val="16"/>
      <name val="TH SarabunIT๙"/>
      <family val="2"/>
    </font>
    <font>
      <b/>
      <sz val="16"/>
      <color theme="1"/>
      <name val="TH SarabunIT๙"/>
      <family val="2"/>
    </font>
    <font>
      <b/>
      <sz val="16"/>
      <color rgb="FFFFFF00"/>
      <name val="TH SarabunIT๙"/>
      <family val="2"/>
    </font>
    <font>
      <u/>
      <sz val="16"/>
      <color theme="1"/>
      <name val="TH SarabunIT๙"/>
      <family val="2"/>
    </font>
  </fonts>
  <fills count="19">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5050"/>
        <bgColor indexed="64"/>
      </patternFill>
    </fill>
    <fill>
      <patternFill patternType="solid">
        <fgColor theme="1"/>
        <bgColor indexed="64"/>
      </patternFill>
    </fill>
    <fill>
      <patternFill patternType="solid">
        <fgColor rgb="FFC00000"/>
        <bgColor indexed="64"/>
      </patternFill>
    </fill>
    <fill>
      <patternFill patternType="solid">
        <fgColor theme="8" tint="0.39997558519241921"/>
        <bgColor indexed="64"/>
      </patternFill>
    </fill>
    <fill>
      <patternFill patternType="solid">
        <fgColor rgb="FF00206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00"/>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bottom style="hair">
        <color indexed="22"/>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187" fontId="8" fillId="0" borderId="0" applyFont="0" applyFill="0" applyBorder="0" applyAlignment="0" applyProtection="0"/>
    <xf numFmtId="0" fontId="3" fillId="0" borderId="0"/>
    <xf numFmtId="0" fontId="8" fillId="0" borderId="0"/>
    <xf numFmtId="187" fontId="3" fillId="0" borderId="0" applyFont="0" applyFill="0" applyBorder="0" applyAlignment="0" applyProtection="0"/>
  </cellStyleXfs>
  <cellXfs count="156">
    <xf numFmtId="0" fontId="0" fillId="0" borderId="0" xfId="0"/>
    <xf numFmtId="0" fontId="4" fillId="0" borderId="0" xfId="2" applyFont="1" applyProtection="1">
      <protection hidden="1"/>
    </xf>
    <xf numFmtId="0" fontId="5" fillId="0" borderId="0" xfId="2" applyFont="1" applyProtection="1">
      <protection hidden="1"/>
    </xf>
    <xf numFmtId="0" fontId="6" fillId="0" borderId="0" xfId="2" applyFont="1" applyProtection="1">
      <protection hidden="1"/>
    </xf>
    <xf numFmtId="0" fontId="7" fillId="0" borderId="1" xfId="2" applyFont="1" applyBorder="1" applyAlignment="1">
      <alignment horizontal="right" vertical="center"/>
    </xf>
    <xf numFmtId="0" fontId="7" fillId="0" borderId="0" xfId="2" applyFont="1" applyAlignment="1">
      <alignment horizontal="right" vertical="center"/>
    </xf>
    <xf numFmtId="0" fontId="4" fillId="2" borderId="0" xfId="2" applyFont="1" applyFill="1" applyAlignment="1" applyProtection="1">
      <alignment horizontal="right" vertical="center"/>
      <protection hidden="1"/>
    </xf>
    <xf numFmtId="0" fontId="4" fillId="0" borderId="0" xfId="2" applyFont="1" applyAlignment="1" applyProtection="1">
      <alignment horizontal="right" vertical="center"/>
      <protection hidden="1"/>
    </xf>
    <xf numFmtId="0" fontId="4" fillId="3" borderId="0" xfId="2" applyFont="1" applyFill="1" applyAlignment="1" applyProtection="1">
      <alignment horizontal="right" vertical="center"/>
      <protection hidden="1"/>
    </xf>
    <xf numFmtId="0" fontId="9" fillId="0" borderId="0" xfId="3" applyFont="1" applyAlignment="1">
      <alignment horizontal="center" vertical="center" wrapText="1"/>
    </xf>
    <xf numFmtId="0" fontId="10" fillId="0" borderId="0" xfId="2" applyFont="1" applyAlignment="1">
      <alignment vertical="center" wrapText="1"/>
    </xf>
    <xf numFmtId="0" fontId="4" fillId="0" borderId="0" xfId="2" applyFont="1" applyAlignment="1">
      <alignment vertical="center" wrapText="1"/>
    </xf>
    <xf numFmtId="0" fontId="6" fillId="0" borderId="0" xfId="2" applyFont="1" applyAlignment="1">
      <alignment vertical="center" wrapText="1"/>
    </xf>
    <xf numFmtId="0" fontId="4" fillId="0" borderId="2" xfId="2" applyFont="1" applyBorder="1" applyProtection="1">
      <protection hidden="1"/>
    </xf>
    <xf numFmtId="0" fontId="4" fillId="4" borderId="0" xfId="2" applyFont="1" applyFill="1" applyProtection="1">
      <protection hidden="1"/>
    </xf>
    <xf numFmtId="1" fontId="4" fillId="0" borderId="0" xfId="2" applyNumberFormat="1" applyFont="1" applyProtection="1">
      <protection hidden="1"/>
    </xf>
    <xf numFmtId="0" fontId="11" fillId="3" borderId="0" xfId="2" applyFont="1" applyFill="1" applyAlignment="1" applyProtection="1">
      <alignment horizontal="right"/>
      <protection hidden="1"/>
    </xf>
    <xf numFmtId="0" fontId="11" fillId="0" borderId="0" xfId="2" applyFont="1" applyProtection="1">
      <protection locked="0"/>
    </xf>
    <xf numFmtId="0" fontId="4" fillId="5" borderId="2" xfId="2" applyFont="1" applyFill="1" applyBorder="1" applyProtection="1">
      <protection hidden="1"/>
    </xf>
    <xf numFmtId="188" fontId="4" fillId="6" borderId="0" xfId="1" applyNumberFormat="1" applyFont="1" applyFill="1" applyProtection="1">
      <protection hidden="1"/>
    </xf>
    <xf numFmtId="188" fontId="4" fillId="7" borderId="0" xfId="1" applyNumberFormat="1" applyFont="1" applyFill="1" applyProtection="1">
      <protection hidden="1"/>
    </xf>
    <xf numFmtId="1" fontId="4" fillId="3" borderId="2" xfId="2" applyNumberFormat="1" applyFont="1" applyFill="1" applyBorder="1" applyProtection="1">
      <protection hidden="1"/>
    </xf>
    <xf numFmtId="0" fontId="5" fillId="0" borderId="0" xfId="2" applyFont="1" applyAlignment="1" applyProtection="1">
      <alignment horizontal="right"/>
      <protection hidden="1"/>
    </xf>
    <xf numFmtId="0" fontId="12" fillId="0" borderId="0" xfId="3" applyFont="1" applyAlignment="1">
      <alignment horizontal="center" vertical="center" wrapText="1"/>
    </xf>
    <xf numFmtId="0" fontId="13" fillId="0" borderId="0" xfId="2" applyFont="1" applyAlignment="1">
      <alignment vertical="center" wrapText="1"/>
    </xf>
    <xf numFmtId="0" fontId="11" fillId="0" borderId="0" xfId="2" applyFont="1" applyAlignment="1" applyProtection="1">
      <alignment horizontal="center" wrapText="1"/>
      <protection hidden="1"/>
    </xf>
    <xf numFmtId="0" fontId="6" fillId="0" borderId="3" xfId="2" applyFont="1" applyBorder="1" applyAlignment="1" applyProtection="1">
      <alignment horizontal="center" vertical="center" wrapText="1"/>
      <protection hidden="1"/>
    </xf>
    <xf numFmtId="0" fontId="6" fillId="0" borderId="4" xfId="2" applyFont="1" applyBorder="1" applyAlignment="1" applyProtection="1">
      <alignment horizontal="center" vertical="center" wrapText="1"/>
      <protection hidden="1"/>
    </xf>
    <xf numFmtId="0" fontId="6" fillId="0" borderId="5" xfId="2" applyFont="1" applyBorder="1" applyAlignment="1" applyProtection="1">
      <alignment horizontal="center" vertical="center" wrapText="1"/>
      <protection hidden="1"/>
    </xf>
    <xf numFmtId="0" fontId="6" fillId="0" borderId="6" xfId="2" applyFont="1" applyBorder="1" applyAlignment="1" applyProtection="1">
      <alignment horizontal="center" vertical="center" wrapText="1"/>
      <protection hidden="1"/>
    </xf>
    <xf numFmtId="0" fontId="6" fillId="0" borderId="7" xfId="2" applyFont="1" applyBorder="1" applyAlignment="1" applyProtection="1">
      <alignment horizontal="center" vertical="center" wrapText="1"/>
      <protection hidden="1"/>
    </xf>
    <xf numFmtId="0" fontId="4" fillId="0" borderId="8" xfId="2" applyFont="1" applyBorder="1" applyProtection="1">
      <protection hidden="1"/>
    </xf>
    <xf numFmtId="0" fontId="4" fillId="0" borderId="6" xfId="2" applyFont="1" applyBorder="1" applyProtection="1">
      <protection hidden="1"/>
    </xf>
    <xf numFmtId="0" fontId="6" fillId="0" borderId="9" xfId="2" applyFont="1" applyBorder="1" applyProtection="1">
      <protection hidden="1"/>
    </xf>
    <xf numFmtId="0" fontId="6" fillId="0" borderId="2" xfId="2" applyFont="1" applyBorder="1" applyProtection="1">
      <protection hidden="1"/>
    </xf>
    <xf numFmtId="0" fontId="6" fillId="0" borderId="10" xfId="2" applyFont="1" applyBorder="1" applyAlignment="1" applyProtection="1">
      <alignment wrapText="1"/>
      <protection hidden="1"/>
    </xf>
    <xf numFmtId="0" fontId="4" fillId="0" borderId="11" xfId="2" applyFont="1" applyBorder="1" applyAlignment="1">
      <alignment wrapText="1"/>
    </xf>
    <xf numFmtId="0" fontId="6" fillId="0" borderId="12" xfId="2" applyFont="1" applyBorder="1" applyProtection="1">
      <protection hidden="1"/>
    </xf>
    <xf numFmtId="0" fontId="4" fillId="0" borderId="0" xfId="2" applyFont="1" applyProtection="1">
      <protection hidden="1"/>
    </xf>
    <xf numFmtId="0" fontId="4" fillId="0" borderId="11" xfId="2" applyFont="1" applyBorder="1" applyProtection="1">
      <protection hidden="1"/>
    </xf>
    <xf numFmtId="0" fontId="4" fillId="2" borderId="0" xfId="2" applyFont="1" applyFill="1" applyProtection="1">
      <protection hidden="1"/>
    </xf>
    <xf numFmtId="188" fontId="4" fillId="8" borderId="0" xfId="1" applyNumberFormat="1" applyFont="1" applyFill="1" applyProtection="1">
      <protection hidden="1"/>
    </xf>
    <xf numFmtId="188" fontId="4" fillId="9" borderId="0" xfId="1" applyNumberFormat="1" applyFont="1" applyFill="1" applyProtection="1">
      <protection hidden="1"/>
    </xf>
    <xf numFmtId="0" fontId="6" fillId="0" borderId="2" xfId="2" applyFont="1" applyBorder="1" applyAlignment="1" applyProtection="1">
      <alignment horizontal="center" vertical="top" wrapText="1"/>
      <protection hidden="1"/>
    </xf>
    <xf numFmtId="0" fontId="6" fillId="0" borderId="13" xfId="2" applyFont="1" applyBorder="1" applyProtection="1">
      <protection hidden="1"/>
    </xf>
    <xf numFmtId="0" fontId="6" fillId="0" borderId="14" xfId="2" applyFont="1" applyBorder="1" applyAlignment="1" applyProtection="1">
      <alignment horizontal="center"/>
      <protection hidden="1"/>
    </xf>
    <xf numFmtId="0" fontId="6" fillId="0" borderId="14" xfId="2" applyFont="1" applyBorder="1" applyProtection="1">
      <protection hidden="1"/>
    </xf>
    <xf numFmtId="0" fontId="6" fillId="0" borderId="15" xfId="2" applyFont="1" applyBorder="1" applyAlignment="1" applyProtection="1">
      <alignment wrapText="1"/>
      <protection hidden="1"/>
    </xf>
    <xf numFmtId="0" fontId="6" fillId="0" borderId="16" xfId="2" applyFont="1" applyBorder="1" applyProtection="1">
      <protection hidden="1"/>
    </xf>
    <xf numFmtId="0" fontId="4" fillId="0" borderId="17" xfId="2" applyFont="1" applyBorder="1" applyProtection="1">
      <protection hidden="1"/>
    </xf>
    <xf numFmtId="0" fontId="4" fillId="0" borderId="18" xfId="2" applyFont="1" applyBorder="1" applyProtection="1">
      <protection hidden="1"/>
    </xf>
    <xf numFmtId="0" fontId="5" fillId="10" borderId="7" xfId="2" applyFont="1" applyFill="1" applyBorder="1" applyAlignment="1" applyProtection="1">
      <alignment horizontal="center" vertical="center" wrapText="1"/>
      <protection hidden="1"/>
    </xf>
    <xf numFmtId="0" fontId="4" fillId="0" borderId="8" xfId="2" applyFont="1" applyBorder="1" applyAlignment="1" applyProtection="1">
      <alignment wrapText="1"/>
      <protection hidden="1"/>
    </xf>
    <xf numFmtId="189" fontId="5" fillId="10" borderId="8" xfId="4" applyNumberFormat="1" applyFont="1" applyFill="1" applyBorder="1" applyAlignment="1" applyProtection="1">
      <alignment vertical="top" wrapText="1"/>
      <protection hidden="1"/>
    </xf>
    <xf numFmtId="0" fontId="6" fillId="10" borderId="8" xfId="2" applyFont="1" applyFill="1" applyBorder="1" applyAlignment="1" applyProtection="1">
      <alignment wrapText="1"/>
      <protection hidden="1"/>
    </xf>
    <xf numFmtId="187" fontId="5" fillId="10" borderId="8" xfId="4" applyFont="1" applyFill="1" applyBorder="1" applyAlignment="1" applyProtection="1">
      <alignment vertical="top" wrapText="1"/>
      <protection hidden="1"/>
    </xf>
    <xf numFmtId="0" fontId="14" fillId="11" borderId="7" xfId="2" applyFont="1" applyFill="1" applyBorder="1" applyAlignment="1" applyProtection="1">
      <alignment horizontal="center" vertical="center" wrapText="1"/>
      <protection hidden="1"/>
    </xf>
    <xf numFmtId="0" fontId="4" fillId="2" borderId="8" xfId="2" applyFont="1" applyFill="1" applyBorder="1" applyAlignment="1" applyProtection="1">
      <alignment horizontal="center" vertical="center" wrapText="1"/>
      <protection hidden="1"/>
    </xf>
    <xf numFmtId="0" fontId="4" fillId="12" borderId="8" xfId="2" applyFont="1" applyFill="1" applyBorder="1" applyAlignment="1" applyProtection="1">
      <alignment horizontal="center" vertical="center" wrapText="1"/>
      <protection hidden="1"/>
    </xf>
    <xf numFmtId="0" fontId="14" fillId="13" borderId="6" xfId="2" applyFont="1" applyFill="1" applyBorder="1" applyAlignment="1" applyProtection="1">
      <alignment horizontal="center" vertical="center" wrapText="1"/>
      <protection hidden="1"/>
    </xf>
    <xf numFmtId="0" fontId="14" fillId="13" borderId="0" xfId="2" applyFont="1" applyFill="1" applyAlignment="1" applyProtection="1">
      <alignment horizontal="center" vertical="center" wrapText="1"/>
      <protection hidden="1"/>
    </xf>
    <xf numFmtId="0" fontId="4" fillId="14" borderId="0" xfId="2" applyFont="1" applyFill="1" applyProtection="1">
      <protection hidden="1"/>
    </xf>
    <xf numFmtId="0" fontId="4" fillId="3" borderId="0" xfId="2" applyFont="1" applyFill="1" applyProtection="1">
      <protection hidden="1"/>
    </xf>
    <xf numFmtId="0" fontId="4" fillId="0" borderId="19" xfId="2" applyFont="1" applyBorder="1" applyAlignment="1" applyProtection="1">
      <alignment wrapText="1"/>
      <protection hidden="1"/>
    </xf>
    <xf numFmtId="0" fontId="4" fillId="0" borderId="1" xfId="2" applyFont="1" applyBorder="1" applyAlignment="1" applyProtection="1">
      <alignment wrapText="1"/>
      <protection hidden="1"/>
    </xf>
    <xf numFmtId="0" fontId="4" fillId="0" borderId="20" xfId="2" applyFont="1" applyBorder="1" applyAlignment="1">
      <alignment wrapText="1"/>
    </xf>
    <xf numFmtId="0" fontId="14" fillId="11" borderId="16" xfId="2" applyFont="1" applyFill="1" applyBorder="1" applyAlignment="1" applyProtection="1">
      <alignment wrapText="1"/>
      <protection hidden="1"/>
    </xf>
    <xf numFmtId="0" fontId="4" fillId="2" borderId="17" xfId="2" applyFont="1" applyFill="1" applyBorder="1" applyAlignment="1" applyProtection="1">
      <alignment wrapText="1"/>
      <protection hidden="1"/>
    </xf>
    <xf numFmtId="0" fontId="4" fillId="12" borderId="17" xfId="2" applyFont="1" applyFill="1" applyBorder="1" applyAlignment="1" applyProtection="1">
      <alignment wrapText="1"/>
      <protection hidden="1"/>
    </xf>
    <xf numFmtId="0" fontId="14" fillId="13" borderId="18" xfId="2" applyFont="1" applyFill="1" applyBorder="1" applyAlignment="1" applyProtection="1">
      <alignment wrapText="1"/>
      <protection hidden="1"/>
    </xf>
    <xf numFmtId="0" fontId="14" fillId="13" borderId="0" xfId="2" applyFont="1" applyFill="1" applyAlignment="1" applyProtection="1">
      <alignment wrapText="1"/>
      <protection hidden="1"/>
    </xf>
    <xf numFmtId="0" fontId="6" fillId="0" borderId="19" xfId="2" applyFont="1" applyBorder="1" applyAlignment="1" applyProtection="1">
      <alignment horizontal="left" vertical="top" wrapText="1"/>
      <protection hidden="1"/>
    </xf>
    <xf numFmtId="0" fontId="5" fillId="10" borderId="1" xfId="2" applyFont="1" applyFill="1" applyBorder="1" applyProtection="1">
      <protection hidden="1"/>
    </xf>
    <xf numFmtId="189" fontId="5" fillId="10" borderId="0" xfId="2" applyNumberFormat="1" applyFont="1" applyFill="1" applyProtection="1">
      <protection hidden="1"/>
    </xf>
    <xf numFmtId="0" fontId="5" fillId="10" borderId="0" xfId="2" applyFont="1" applyFill="1" applyProtection="1">
      <protection hidden="1"/>
    </xf>
    <xf numFmtId="0" fontId="6" fillId="0" borderId="1" xfId="2" applyFont="1" applyBorder="1" applyProtection="1">
      <protection hidden="1"/>
    </xf>
    <xf numFmtId="0" fontId="4" fillId="0" borderId="1" xfId="2" applyFont="1" applyBorder="1" applyProtection="1">
      <protection hidden="1"/>
    </xf>
    <xf numFmtId="49" fontId="4" fillId="0" borderId="0" xfId="2" applyNumberFormat="1" applyFont="1" applyProtection="1">
      <protection hidden="1"/>
    </xf>
    <xf numFmtId="0" fontId="4" fillId="0" borderId="0" xfId="2" applyFont="1" applyAlignment="1" applyProtection="1">
      <alignment horizontal="left" vertical="top" wrapText="1"/>
      <protection hidden="1"/>
    </xf>
    <xf numFmtId="190" fontId="6" fillId="0" borderId="2" xfId="1" applyNumberFormat="1" applyFont="1" applyBorder="1" applyProtection="1">
      <protection hidden="1"/>
    </xf>
    <xf numFmtId="0" fontId="6" fillId="0" borderId="2" xfId="1" applyNumberFormat="1" applyFont="1" applyBorder="1" applyProtection="1">
      <protection hidden="1"/>
    </xf>
    <xf numFmtId="190" fontId="6" fillId="0" borderId="21" xfId="1" applyNumberFormat="1" applyFont="1" applyBorder="1" applyProtection="1">
      <protection hidden="1"/>
    </xf>
    <xf numFmtId="191" fontId="15" fillId="0" borderId="22" xfId="4" applyNumberFormat="1" applyFont="1" applyBorder="1" applyProtection="1">
      <protection hidden="1"/>
    </xf>
    <xf numFmtId="49" fontId="6" fillId="0" borderId="2" xfId="2" applyNumberFormat="1" applyFont="1" applyBorder="1" applyAlignment="1" applyProtection="1">
      <alignment horizontal="center" vertical="center"/>
      <protection hidden="1"/>
    </xf>
    <xf numFmtId="0" fontId="16" fillId="15" borderId="3" xfId="2" applyFont="1" applyFill="1" applyBorder="1" applyAlignment="1" applyProtection="1">
      <alignment horizontal="left" vertical="top" wrapText="1"/>
      <protection locked="0"/>
    </xf>
    <xf numFmtId="189" fontId="6" fillId="0" borderId="2" xfId="4" applyNumberFormat="1" applyFont="1" applyBorder="1" applyAlignment="1" applyProtection="1">
      <alignment horizontal="center" vertical="center"/>
      <protection hidden="1"/>
    </xf>
    <xf numFmtId="0" fontId="4" fillId="0" borderId="0" xfId="2" applyFont="1" applyAlignment="1" applyProtection="1">
      <alignment horizontal="center" vertical="center"/>
      <protection hidden="1"/>
    </xf>
    <xf numFmtId="189" fontId="4" fillId="0" borderId="0" xfId="2" applyNumberFormat="1" applyFont="1" applyProtection="1">
      <protection hidden="1"/>
    </xf>
    <xf numFmtId="190" fontId="6" fillId="16" borderId="2" xfId="1" applyNumberFormat="1" applyFont="1" applyFill="1" applyBorder="1" applyProtection="1">
      <protection hidden="1"/>
    </xf>
    <xf numFmtId="0" fontId="4" fillId="16" borderId="0" xfId="2" applyFont="1" applyFill="1" applyProtection="1">
      <protection hidden="1"/>
    </xf>
    <xf numFmtId="0" fontId="4" fillId="17" borderId="2" xfId="2" applyFont="1" applyFill="1" applyBorder="1" applyProtection="1">
      <protection hidden="1"/>
    </xf>
    <xf numFmtId="189" fontId="4" fillId="16" borderId="0" xfId="2" applyNumberFormat="1" applyFont="1" applyFill="1" applyProtection="1">
      <protection hidden="1"/>
    </xf>
    <xf numFmtId="0" fontId="5" fillId="0" borderId="1" xfId="2" applyFont="1" applyBorder="1" applyProtection="1">
      <protection hidden="1"/>
    </xf>
    <xf numFmtId="189" fontId="5" fillId="0" borderId="0" xfId="2" applyNumberFormat="1" applyFont="1" applyProtection="1">
      <protection hidden="1"/>
    </xf>
    <xf numFmtId="190" fontId="5" fillId="0" borderId="0" xfId="1" applyNumberFormat="1" applyFont="1" applyProtection="1">
      <protection hidden="1"/>
    </xf>
    <xf numFmtId="49" fontId="4" fillId="0" borderId="1" xfId="2" applyNumberFormat="1" applyFont="1" applyBorder="1" applyProtection="1">
      <protection hidden="1"/>
    </xf>
    <xf numFmtId="49" fontId="17" fillId="0" borderId="0" xfId="2" applyNumberFormat="1" applyFont="1" applyProtection="1">
      <protection hidden="1"/>
    </xf>
    <xf numFmtId="49" fontId="17" fillId="0" borderId="11" xfId="2" applyNumberFormat="1" applyFont="1" applyBorder="1" applyProtection="1">
      <protection hidden="1"/>
    </xf>
    <xf numFmtId="189" fontId="6" fillId="0" borderId="2" xfId="4" applyNumberFormat="1" applyFont="1" applyBorder="1" applyProtection="1">
      <protection hidden="1"/>
    </xf>
    <xf numFmtId="191" fontId="15" fillId="5" borderId="22" xfId="4" applyNumberFormat="1" applyFont="1" applyFill="1" applyBorder="1" applyProtection="1">
      <protection hidden="1"/>
    </xf>
    <xf numFmtId="0" fontId="14" fillId="0" borderId="7" xfId="2" applyFont="1" applyBorder="1" applyAlignment="1" applyProtection="1">
      <alignment horizontal="center" vertical="center" wrapText="1"/>
      <protection hidden="1"/>
    </xf>
    <xf numFmtId="0" fontId="4" fillId="0" borderId="8" xfId="2" applyFont="1" applyBorder="1" applyAlignment="1" applyProtection="1">
      <alignment horizontal="center" vertical="center" wrapText="1"/>
      <protection hidden="1"/>
    </xf>
    <xf numFmtId="189" fontId="6" fillId="16" borderId="2" xfId="4" applyNumberFormat="1" applyFont="1" applyFill="1" applyBorder="1" applyProtection="1">
      <protection hidden="1"/>
    </xf>
    <xf numFmtId="0" fontId="14" fillId="11" borderId="16" xfId="2" applyFont="1" applyFill="1" applyBorder="1" applyAlignment="1" applyProtection="1">
      <alignment wrapText="1"/>
      <protection hidden="1"/>
    </xf>
    <xf numFmtId="0" fontId="4" fillId="2" borderId="17" xfId="2" applyFont="1" applyFill="1" applyBorder="1" applyAlignment="1" applyProtection="1">
      <alignment wrapText="1"/>
      <protection hidden="1"/>
    </xf>
    <xf numFmtId="0" fontId="4" fillId="12" borderId="17" xfId="2" applyFont="1" applyFill="1" applyBorder="1" applyAlignment="1" applyProtection="1">
      <alignment wrapText="1"/>
      <protection hidden="1"/>
    </xf>
    <xf numFmtId="189" fontId="4" fillId="0" borderId="0" xfId="1" applyNumberFormat="1" applyFont="1" applyProtection="1">
      <protection hidden="1"/>
    </xf>
    <xf numFmtId="0" fontId="6" fillId="0" borderId="23" xfId="0" applyFont="1" applyBorder="1" applyAlignment="1">
      <alignment horizontal="center"/>
    </xf>
    <xf numFmtId="0" fontId="6" fillId="0" borderId="0" xfId="0" applyFont="1" applyAlignment="1">
      <alignment horizontal="center"/>
    </xf>
    <xf numFmtId="0" fontId="4" fillId="14" borderId="2" xfId="2" applyFont="1" applyFill="1" applyBorder="1" applyProtection="1">
      <protection hidden="1"/>
    </xf>
    <xf numFmtId="0" fontId="4" fillId="3" borderId="2" xfId="2" applyFont="1" applyFill="1" applyBorder="1" applyProtection="1">
      <protection hidden="1"/>
    </xf>
    <xf numFmtId="0" fontId="5" fillId="10" borderId="12" xfId="2" applyFont="1" applyFill="1" applyBorder="1" applyAlignment="1" applyProtection="1">
      <alignment horizontal="left" vertical="top" wrapText="1"/>
      <protection hidden="1"/>
    </xf>
    <xf numFmtId="0" fontId="4" fillId="10" borderId="11" xfId="2" applyFont="1" applyFill="1" applyBorder="1" applyProtection="1">
      <protection hidden="1"/>
    </xf>
    <xf numFmtId="187" fontId="5" fillId="10" borderId="12" xfId="4" applyFont="1" applyFill="1" applyBorder="1" applyAlignment="1" applyProtection="1">
      <alignment vertical="top" wrapText="1"/>
      <protection hidden="1"/>
    </xf>
    <xf numFmtId="49" fontId="4" fillId="10" borderId="24" xfId="2" applyNumberFormat="1" applyFont="1" applyFill="1" applyBorder="1" applyProtection="1">
      <protection hidden="1"/>
    </xf>
    <xf numFmtId="49" fontId="17" fillId="10" borderId="24" xfId="2" applyNumberFormat="1" applyFont="1" applyFill="1" applyBorder="1" applyProtection="1">
      <protection hidden="1"/>
    </xf>
    <xf numFmtId="49" fontId="17" fillId="0" borderId="16" xfId="2" applyNumberFormat="1" applyFont="1" applyBorder="1" applyAlignment="1" applyProtection="1">
      <alignment horizontal="center" vertical="center" wrapText="1"/>
      <protection hidden="1"/>
    </xf>
    <xf numFmtId="49" fontId="17" fillId="0" borderId="17" xfId="2" applyNumberFormat="1" applyFont="1" applyBorder="1" applyAlignment="1" applyProtection="1">
      <alignment horizontal="center" vertical="center" wrapText="1"/>
      <protection hidden="1"/>
    </xf>
    <xf numFmtId="49" fontId="17" fillId="0" borderId="18" xfId="2" applyNumberFormat="1" applyFont="1" applyBorder="1" applyAlignment="1" applyProtection="1">
      <alignment horizontal="center" vertical="center" wrapText="1"/>
      <protection hidden="1"/>
    </xf>
    <xf numFmtId="0" fontId="15" fillId="5" borderId="22" xfId="4" applyNumberFormat="1" applyFont="1" applyFill="1" applyBorder="1" applyProtection="1">
      <protection hidden="1"/>
    </xf>
    <xf numFmtId="0" fontId="15" fillId="0" borderId="22" xfId="4" applyNumberFormat="1" applyFont="1" applyBorder="1" applyProtection="1">
      <protection hidden="1"/>
    </xf>
    <xf numFmtId="0" fontId="6" fillId="0" borderId="16" xfId="2" applyFont="1" applyBorder="1" applyAlignment="1" applyProtection="1">
      <alignment horizontal="left" vertical="top" wrapText="1"/>
      <protection hidden="1"/>
    </xf>
    <xf numFmtId="187" fontId="6" fillId="0" borderId="25" xfId="2" applyNumberFormat="1" applyFont="1" applyBorder="1" applyAlignment="1" applyProtection="1">
      <alignment vertical="top"/>
      <protection hidden="1"/>
    </xf>
    <xf numFmtId="192" fontId="6" fillId="0" borderId="26" xfId="2" applyNumberFormat="1" applyFont="1" applyBorder="1" applyAlignment="1" applyProtection="1">
      <alignment vertical="top"/>
      <protection hidden="1"/>
    </xf>
    <xf numFmtId="189" fontId="6" fillId="0" borderId="27" xfId="4" applyNumberFormat="1" applyFont="1" applyBorder="1" applyProtection="1">
      <protection hidden="1"/>
    </xf>
    <xf numFmtId="0" fontId="6" fillId="0" borderId="17" xfId="2" applyFont="1" applyBorder="1" applyAlignment="1" applyProtection="1">
      <alignment vertical="top"/>
      <protection hidden="1"/>
    </xf>
    <xf numFmtId="0" fontId="18" fillId="0" borderId="0" xfId="0" applyFont="1"/>
    <xf numFmtId="0" fontId="18" fillId="0" borderId="17" xfId="2" applyFont="1" applyBorder="1" applyAlignment="1" applyProtection="1">
      <alignment vertical="top"/>
      <protection hidden="1"/>
    </xf>
    <xf numFmtId="0" fontId="19" fillId="0" borderId="28" xfId="2" applyFont="1" applyBorder="1" applyAlignment="1" applyProtection="1">
      <alignment horizontal="left" vertical="top" wrapText="1"/>
      <protection hidden="1"/>
    </xf>
    <xf numFmtId="0" fontId="20" fillId="15" borderId="28" xfId="2" applyFont="1" applyFill="1" applyBorder="1" applyAlignment="1" applyProtection="1">
      <alignment horizontal="left" vertical="top" wrapText="1"/>
      <protection locked="0"/>
    </xf>
    <xf numFmtId="0" fontId="22" fillId="18" borderId="28" xfId="2" applyFont="1" applyFill="1" applyBorder="1" applyAlignment="1" applyProtection="1">
      <alignment horizontal="left" vertical="top" wrapText="1"/>
      <protection hidden="1"/>
    </xf>
    <xf numFmtId="0" fontId="20" fillId="15" borderId="28" xfId="2" quotePrefix="1" applyFont="1" applyFill="1" applyBorder="1" applyAlignment="1" applyProtection="1">
      <alignment horizontal="left" vertical="top" wrapText="1"/>
      <protection locked="0"/>
    </xf>
    <xf numFmtId="0" fontId="22" fillId="0" borderId="28" xfId="0" applyFont="1" applyBorder="1"/>
    <xf numFmtId="0" fontId="18" fillId="0" borderId="28" xfId="0" applyFont="1" applyBorder="1" applyAlignment="1">
      <alignment horizontal="center"/>
    </xf>
    <xf numFmtId="0" fontId="18" fillId="0" borderId="28" xfId="0" applyFont="1" applyBorder="1"/>
    <xf numFmtId="0" fontId="18" fillId="0" borderId="28" xfId="2" applyFont="1" applyBorder="1" applyAlignment="1" applyProtection="1">
      <alignment horizontal="left" vertical="top" wrapText="1"/>
      <protection hidden="1"/>
    </xf>
    <xf numFmtId="0" fontId="22" fillId="0" borderId="28" xfId="2" applyFont="1" applyBorder="1" applyAlignment="1" applyProtection="1">
      <alignment horizontal="center" vertical="center" wrapText="1"/>
      <protection hidden="1"/>
    </xf>
    <xf numFmtId="0" fontId="22" fillId="0" borderId="28" xfId="2" applyFont="1" applyBorder="1" applyProtection="1">
      <protection hidden="1"/>
    </xf>
    <xf numFmtId="0" fontId="20" fillId="0" borderId="28" xfId="2" applyFont="1" applyFill="1" applyBorder="1" applyAlignment="1" applyProtection="1">
      <alignment horizontal="center" vertical="center" wrapText="1"/>
      <protection hidden="1"/>
    </xf>
    <xf numFmtId="0" fontId="20" fillId="0" borderId="28" xfId="2" applyFont="1" applyFill="1" applyBorder="1" applyAlignment="1" applyProtection="1">
      <alignment wrapText="1"/>
      <protection hidden="1"/>
    </xf>
    <xf numFmtId="0" fontId="18" fillId="0" borderId="28" xfId="0" applyFont="1" applyBorder="1" applyAlignment="1">
      <alignment horizontal="center"/>
    </xf>
    <xf numFmtId="0" fontId="18" fillId="0" borderId="28" xfId="0" applyFont="1" applyBorder="1" applyAlignment="1">
      <alignment horizontal="center" vertical="center"/>
    </xf>
    <xf numFmtId="0" fontId="22" fillId="0" borderId="28" xfId="0" applyFont="1" applyBorder="1" applyAlignment="1">
      <alignment horizontal="center"/>
    </xf>
    <xf numFmtId="0" fontId="18" fillId="0" borderId="0" xfId="0" applyFont="1" applyBorder="1"/>
    <xf numFmtId="0" fontId="23" fillId="0" borderId="28" xfId="2" applyFont="1" applyBorder="1" applyProtection="1">
      <protection hidden="1"/>
    </xf>
    <xf numFmtId="0" fontId="24" fillId="11" borderId="28" xfId="2" applyFont="1" applyFill="1" applyBorder="1" applyAlignment="1" applyProtection="1">
      <alignment horizontal="center" vertical="center" wrapText="1"/>
      <protection hidden="1"/>
    </xf>
    <xf numFmtId="0" fontId="23" fillId="2" borderId="28" xfId="2" applyFont="1" applyFill="1" applyBorder="1" applyAlignment="1" applyProtection="1">
      <alignment horizontal="center" vertical="center" wrapText="1"/>
      <protection hidden="1"/>
    </xf>
    <xf numFmtId="0" fontId="23" fillId="12" borderId="28" xfId="2" applyFont="1" applyFill="1" applyBorder="1" applyAlignment="1" applyProtection="1">
      <alignment horizontal="center" vertical="center" wrapText="1"/>
      <protection hidden="1"/>
    </xf>
    <xf numFmtId="0" fontId="24" fillId="13" borderId="28" xfId="2" applyFont="1" applyFill="1" applyBorder="1" applyAlignment="1" applyProtection="1">
      <alignment horizontal="center" vertical="center" wrapText="1"/>
      <protection hidden="1"/>
    </xf>
    <xf numFmtId="0" fontId="24" fillId="11" borderId="28" xfId="2" applyFont="1" applyFill="1" applyBorder="1" applyAlignment="1" applyProtection="1">
      <alignment wrapText="1"/>
      <protection hidden="1"/>
    </xf>
    <xf numFmtId="0" fontId="23" fillId="2" borderId="28" xfId="2" applyFont="1" applyFill="1" applyBorder="1" applyAlignment="1" applyProtection="1">
      <alignment wrapText="1"/>
      <protection hidden="1"/>
    </xf>
    <xf numFmtId="0" fontId="23" fillId="12" borderId="28" xfId="2" applyFont="1" applyFill="1" applyBorder="1" applyAlignment="1" applyProtection="1">
      <alignment wrapText="1"/>
      <protection hidden="1"/>
    </xf>
    <xf numFmtId="0" fontId="24" fillId="13" borderId="28" xfId="2" applyFont="1" applyFill="1" applyBorder="1" applyAlignment="1" applyProtection="1">
      <alignment wrapText="1"/>
      <protection hidden="1"/>
    </xf>
    <xf numFmtId="49" fontId="19" fillId="18" borderId="28" xfId="2" applyNumberFormat="1" applyFont="1" applyFill="1" applyBorder="1" applyProtection="1">
      <protection hidden="1"/>
    </xf>
    <xf numFmtId="49" fontId="21" fillId="18" borderId="28" xfId="2" applyNumberFormat="1" applyFont="1" applyFill="1" applyBorder="1" applyProtection="1">
      <protection hidden="1"/>
    </xf>
    <xf numFmtId="49" fontId="21" fillId="18" borderId="28" xfId="2" applyNumberFormat="1" applyFont="1" applyFill="1" applyBorder="1" applyAlignment="1" applyProtection="1">
      <alignment horizontal="center" vertical="center" wrapText="1"/>
      <protection hidden="1"/>
    </xf>
  </cellXfs>
  <cellStyles count="5">
    <cellStyle name="Comma 5" xfId="4" xr:uid="{3FC5138E-FE9E-4CA4-A0BA-2A81D9CDFB99}"/>
    <cellStyle name="Normal 13" xfId="2" xr:uid="{45054C1D-C097-4CDD-8873-F2213FE452D0}"/>
    <cellStyle name="Normal 2 3" xfId="3" xr:uid="{D20C794F-06CC-471A-9E9A-46962B09C76C}"/>
    <cellStyle name="จุลภาค" xfId="1" builtinId="3"/>
    <cellStyle name="ปกติ" xfId="0" builtinId="0"/>
  </cellStyles>
  <dxfs count="4">
    <dxf>
      <fill>
        <patternFill>
          <bgColor theme="6" tint="0.39994506668294322"/>
        </patternFill>
      </fill>
    </dxf>
    <dxf>
      <fill>
        <patternFill>
          <bgColor rgb="FF92D050"/>
        </patternFill>
      </fill>
    </dxf>
    <dxf>
      <fill>
        <patternFill>
          <bgColor theme="6" tint="0.3999450666829432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0</xdr:row>
          <xdr:rowOff>85725</xdr:rowOff>
        </xdr:from>
        <xdr:to>
          <xdr:col>2</xdr:col>
          <xdr:colOff>1000125</xdr:colOff>
          <xdr:row>0</xdr:row>
          <xdr:rowOff>276225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9FFBB008-1926-492D-9342-8425C02E12F4}"/>
                </a:ext>
              </a:extLst>
            </xdr:cNvPr>
            <xdr:cNvSpPr/>
          </xdr:nvSpPr>
          <xdr:spPr bwMode="auto">
            <a:xfrm>
              <a:off x="0" y="0"/>
              <a:ext cx="0" cy="0"/>
            </a:xfrm>
            <a:prstGeom prst="rect">
              <a:avLst/>
            </a:prstGeom>
            <a:noFill/>
            <a:ln w="9525">
              <a:miter lim="800000"/>
              <a:headEnd/>
              <a:tailEnd/>
            </a:ln>
          </xdr:spPr>
          <xdr:txBody>
            <a:bodyPr vertOverflow="clip" wrap="square" lIns="36576" tIns="68580" rIns="36576" bIns="68580" anchor="ctr" upright="1"/>
            <a:lstStyle/>
            <a:p>
              <a:pPr algn="ctr" rtl="0">
                <a:defRPr sz="1000"/>
              </a:pPr>
              <a:r>
                <a:rPr lang="th-TH" sz="1200" b="0" i="0" u="none" strike="noStrike" baseline="0">
                  <a:solidFill>
                    <a:srgbClr val="000000"/>
                  </a:solidFill>
                  <a:latin typeface="TH SarabunPSK"/>
                  <a:cs typeface="TH SarabunPSK"/>
                </a:rPr>
                <a:t>กลับไปที่ Start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542925</xdr:colOff>
          <xdr:row>0</xdr:row>
          <xdr:rowOff>104775</xdr:rowOff>
        </xdr:from>
        <xdr:to>
          <xdr:col>10</xdr:col>
          <xdr:colOff>1343025</xdr:colOff>
          <xdr:row>0</xdr:row>
          <xdr:rowOff>371475</xdr:rowOff>
        </xdr:to>
        <xdr:sp macro="" textlink="">
          <xdr:nvSpPr>
            <xdr:cNvPr id="1026" name="Button 2" hidden="1">
              <a:extLst>
                <a:ext uri="{63B3BB69-23CF-44E3-9099-C40C66FF867C}">
                  <a14:compatExt spid="_x0000_s1026"/>
                </a:ext>
                <a:ext uri="{FF2B5EF4-FFF2-40B4-BE49-F238E27FC236}">
                  <a16:creationId xmlns:a16="http://schemas.microsoft.com/office/drawing/2014/main" id="{893FF703-C78D-42A1-B33B-16D2E20955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50292" rIns="27432" bIns="50292" anchor="ctr" upright="1"/>
            <a:lstStyle/>
            <a:p>
              <a:pPr algn="ctr" rtl="0">
                <a:defRPr sz="1000"/>
              </a:pPr>
              <a:r>
                <a:rPr lang="th-TH" sz="1400" b="0" i="0" u="none" strike="noStrike" baseline="0">
                  <a:solidFill>
                    <a:srgbClr val="000000"/>
                  </a:solidFill>
                  <a:latin typeface="TH SarabunPSK"/>
                  <a:cs typeface="TH SarabunPSK"/>
                </a:rPr>
                <a:t>พิมพ์ สรุปการวิเคราะห์ปัจจัยยุทธศาสตร์</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85725</xdr:rowOff>
        </xdr:from>
        <xdr:to>
          <xdr:col>2</xdr:col>
          <xdr:colOff>1000125</xdr:colOff>
          <xdr:row>0</xdr:row>
          <xdr:rowOff>276225</xdr:rowOff>
        </xdr:to>
        <xdr:sp macro="" textlink="">
          <xdr:nvSpPr>
            <xdr:cNvPr id="1027" name="Button 3" hidden="1">
              <a:extLst>
                <a:ext uri="{63B3BB69-23CF-44E3-9099-C40C66FF867C}">
                  <a14:compatExt spid="_x0000_s1027"/>
                </a:ext>
                <a:ext uri="{FF2B5EF4-FFF2-40B4-BE49-F238E27FC236}">
                  <a16:creationId xmlns:a16="http://schemas.microsoft.com/office/drawing/2014/main" id="{4B3739F8-52BE-4B3D-8721-0E8C06B9E6E9}"/>
                </a:ext>
              </a:extLst>
            </xdr:cNvPr>
            <xdr:cNvSpPr/>
          </xdr:nvSpPr>
          <xdr:spPr bwMode="auto">
            <a:xfrm>
              <a:off x="0" y="0"/>
              <a:ext cx="0" cy="0"/>
            </a:xfrm>
            <a:prstGeom prst="rect">
              <a:avLst/>
            </a:prstGeom>
            <a:noFill/>
            <a:ln w="9525">
              <a:miter lim="800000"/>
              <a:headEnd/>
              <a:tailEnd/>
            </a:ln>
          </xdr:spPr>
          <xdr:txBody>
            <a:bodyPr vertOverflow="clip" wrap="square" lIns="36576" tIns="68580" rIns="36576" bIns="68580" anchor="ctr" upright="1"/>
            <a:lstStyle/>
            <a:p>
              <a:pPr algn="ctr" rtl="0">
                <a:defRPr sz="1000"/>
              </a:pPr>
              <a:r>
                <a:rPr lang="th-TH" sz="1200" b="0" i="0" u="none" strike="noStrike" baseline="0">
                  <a:solidFill>
                    <a:srgbClr val="000000"/>
                  </a:solidFill>
                  <a:latin typeface="TH SarabunPSK"/>
                  <a:cs typeface="TH SarabunPSK"/>
                </a:rPr>
                <a:t>กลับไปที่ Start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542925</xdr:colOff>
          <xdr:row>0</xdr:row>
          <xdr:rowOff>104775</xdr:rowOff>
        </xdr:from>
        <xdr:to>
          <xdr:col>10</xdr:col>
          <xdr:colOff>1343025</xdr:colOff>
          <xdr:row>0</xdr:row>
          <xdr:rowOff>371475</xdr:rowOff>
        </xdr:to>
        <xdr:sp macro="" textlink="">
          <xdr:nvSpPr>
            <xdr:cNvPr id="1028" name="Button 4" hidden="1">
              <a:extLst>
                <a:ext uri="{63B3BB69-23CF-44E3-9099-C40C66FF867C}">
                  <a14:compatExt spid="_x0000_s1028"/>
                </a:ext>
                <a:ext uri="{FF2B5EF4-FFF2-40B4-BE49-F238E27FC236}">
                  <a16:creationId xmlns:a16="http://schemas.microsoft.com/office/drawing/2014/main" id="{2EF4F426-2581-4BB9-BBA1-E3E848E6CE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50292" rIns="27432" bIns="50292" anchor="ctr" upright="1"/>
            <a:lstStyle/>
            <a:p>
              <a:pPr algn="ctr" rtl="0">
                <a:defRPr sz="1000"/>
              </a:pPr>
              <a:r>
                <a:rPr lang="th-TH" sz="1400" b="0" i="0" u="none" strike="noStrike" baseline="0">
                  <a:solidFill>
                    <a:srgbClr val="000000"/>
                  </a:solidFill>
                  <a:latin typeface="TH SarabunPSK"/>
                  <a:cs typeface="TH SarabunPSK"/>
                </a:rPr>
                <a:t>พิมพ์ สรุปการวิเคราะห์ปัจจัยยุทธศาสตร์</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ART4SNRUg00g1_DrO&#3605;&#3657;&#3609;&#3593;&#3610;&#3633;&#3610;%20-%20Copy.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0DataEnt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0Model"/>
      <sheetName val="1GenInfo"/>
      <sheetName val="2GenInfo"/>
      <sheetName val="3Organization"/>
      <sheetName val="4CoreComp"/>
      <sheetName val="Industry0"/>
      <sheetName val="Competition"/>
      <sheetName val="Porter"/>
      <sheetName val="Strat Grp Map4"/>
      <sheetName val="Strat Grp Map5"/>
      <sheetName val="Strat Grp Map6"/>
      <sheetName val="GE Matrix"/>
      <sheetName val="Market"/>
      <sheetName val="5Internal"/>
      <sheetName val="6External"/>
      <sheetName val="7SWOT"/>
      <sheetName val="8SWOTgroup"/>
      <sheetName val="8eSurvey"/>
      <sheetName val="9Assess"/>
      <sheetName val="9SWOThigh"/>
      <sheetName val="10Position"/>
      <sheetName val="11Challenge"/>
      <sheetName val="12SFAS"/>
      <sheetName val="13FourActionFrame"/>
      <sheetName val="13FourActionGrid"/>
      <sheetName val="13StrategyCanvas"/>
      <sheetName val="14TOWSbegin"/>
      <sheetName val="14TOWScreate"/>
      <sheetName val="Sheet1"/>
      <sheetName val="Sheet2"/>
      <sheetName val="14TOWS Matrix"/>
      <sheetName val="14Alternatives"/>
      <sheetName val="15Recommendations"/>
      <sheetName val="16Mission"/>
      <sheetName val="16Vision"/>
      <sheetName val="16Strategy"/>
      <sheetName val="16VMS"/>
      <sheetName val="16VMS2"/>
      <sheetName val="17Strategy Map"/>
      <sheetName val="17BSC1"/>
      <sheetName val="17BSC2"/>
      <sheetName val="17BSC3"/>
      <sheetName val="17BSC4"/>
      <sheetName val="17BSC5"/>
      <sheetName val="BSC"/>
      <sheetName val="18Project"/>
      <sheetName val="Cover Sheet"/>
      <sheetName val="Data"/>
    </sheetNames>
    <definedNames>
      <definedName name="Goto_Start"/>
      <definedName name="Print12SFAS"/>
    </definedNames>
    <sheetDataSet>
      <sheetData sheetId="0" refreshError="1"/>
      <sheetData sheetId="1">
        <row r="2">
          <cell r="V2" t="str">
            <v>Staff</v>
          </cell>
          <cell r="W2" t="str">
            <v>Technology</v>
          </cell>
        </row>
        <row r="3">
          <cell r="V3" t="str">
            <v>Skill</v>
          </cell>
          <cell r="W3" t="str">
            <v>Economy</v>
          </cell>
        </row>
        <row r="4">
          <cell r="V4" t="str">
            <v>Style</v>
          </cell>
          <cell r="W4" t="str">
            <v>Market</v>
          </cell>
        </row>
        <row r="5">
          <cell r="V5" t="str">
            <v>Shared Value</v>
          </cell>
          <cell r="W5" t="str">
            <v>Politics/Policy</v>
          </cell>
        </row>
        <row r="6">
          <cell r="V6" t="str">
            <v>Structure</v>
          </cell>
          <cell r="W6" t="str">
            <v>Law</v>
          </cell>
        </row>
        <row r="7">
          <cell r="V7" t="str">
            <v>System</v>
          </cell>
          <cell r="W7" t="str">
            <v>Environment</v>
          </cell>
        </row>
        <row r="8">
          <cell r="V8" t="str">
            <v>Strategy</v>
          </cell>
          <cell r="W8" t="str">
            <v>Society</v>
          </cell>
        </row>
        <row r="9">
          <cell r="V9" t="str">
            <v>Sti</v>
          </cell>
          <cell r="W9" t="str">
            <v>Other</v>
          </cell>
        </row>
        <row r="10">
          <cell r="V10" t="str">
            <v>Stang</v>
          </cell>
          <cell r="W10" t="str">
            <v xml:space="preserve">  </v>
          </cell>
        </row>
        <row r="11">
          <cell r="V11" t="str">
            <v>Stantee</v>
          </cell>
        </row>
        <row r="12">
          <cell r="V12" t="str">
            <v>Other</v>
          </cell>
        </row>
        <row r="13">
          <cell r="V13" t="str">
            <v xml:space="preserve">  </v>
          </cell>
        </row>
      </sheetData>
      <sheetData sheetId="2">
        <row r="4">
          <cell r="D4" t="str">
            <v>ทบทวนแผนยุทธศาสตร์สำนักงานอธิการบดี
ระยะ 4 ปี  พ.ศ. 2561 - 2564</v>
          </cell>
        </row>
        <row r="25">
          <cell r="D25" t="str">
            <v>ยังไม่มีผู้รับผิดชอบ</v>
          </cell>
        </row>
      </sheetData>
      <sheetData sheetId="3" refreshError="1"/>
      <sheetData sheetId="4" refreshError="1"/>
      <sheetData sheetId="5">
        <row r="9">
          <cell r="J9" t="str">
            <v>1.ด้อยในการแข่งขัน</v>
          </cell>
          <cell r="K9" t="str">
            <v xml:space="preserve">1.ผลงานต่ำกว่าความคาดหวัง  </v>
          </cell>
        </row>
        <row r="10">
          <cell r="J10" t="str">
            <v>2.พอแข่งขันได้บ้าง</v>
          </cell>
          <cell r="K10" t="str">
            <v xml:space="preserve">2.ผลงานได้ตามระดับความคาดหวัง </v>
          </cell>
        </row>
        <row r="11">
          <cell r="J11" t="str">
            <v>3.ด้อยในการแข่งขันชั่วคราว</v>
          </cell>
          <cell r="K11" t="str">
            <v xml:space="preserve">3.ผลงานสูงกว่ามาตรฐานที่คาดหวังเล็กน้อย </v>
          </cell>
        </row>
        <row r="12">
          <cell r="J12" t="str">
            <v>4.มีความสามารถในการแข่งขันที่ยั่งยืน</v>
          </cell>
          <cell r="K12" t="str">
            <v>4.ผลงานสูงกว่ามาตรฐานที่คาดหวัง</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
          <cell r="M3" t="str">
            <v>S</v>
          </cell>
          <cell r="N3" t="str">
            <v>W</v>
          </cell>
          <cell r="O3" t="str">
            <v>O</v>
          </cell>
          <cell r="P3" t="str">
            <v>T</v>
          </cell>
        </row>
      </sheetData>
      <sheetData sheetId="17">
        <row r="3">
          <cell r="Y3" t="str">
            <v>+</v>
          </cell>
        </row>
        <row r="4">
          <cell r="Y4" t="str">
            <v>-</v>
          </cell>
        </row>
      </sheetData>
      <sheetData sheetId="18" refreshError="1"/>
      <sheetData sheetId="19">
        <row r="2">
          <cell r="AI2">
            <v>5045.0000036000001</v>
          </cell>
          <cell r="AJ2">
            <v>1993.0000055000005</v>
          </cell>
          <cell r="AK2">
            <v>2289.0000119000015</v>
          </cell>
          <cell r="AL2">
            <v>1717.0000168000017</v>
          </cell>
        </row>
        <row r="5">
          <cell r="B5">
            <v>1</v>
          </cell>
        </row>
        <row r="6">
          <cell r="B6">
            <v>2</v>
          </cell>
        </row>
        <row r="7">
          <cell r="B7">
            <v>3</v>
          </cell>
        </row>
        <row r="8">
          <cell r="B8">
            <v>4</v>
          </cell>
        </row>
        <row r="9">
          <cell r="B9">
            <v>5</v>
          </cell>
        </row>
        <row r="10">
          <cell r="B10">
            <v>6</v>
          </cell>
        </row>
        <row r="11">
          <cell r="B11">
            <v>7</v>
          </cell>
        </row>
        <row r="12">
          <cell r="B12">
            <v>8</v>
          </cell>
        </row>
        <row r="13">
          <cell r="B13">
            <v>9</v>
          </cell>
        </row>
        <row r="14">
          <cell r="B14">
            <v>10</v>
          </cell>
        </row>
      </sheetData>
      <sheetData sheetId="20" refreshError="1"/>
      <sheetData sheetId="21">
        <row r="12">
          <cell r="AD12" t="str">
            <v>ไม่เลือก</v>
          </cell>
        </row>
        <row r="13">
          <cell r="AD13" t="str">
            <v>เลือกทั้งหมด</v>
          </cell>
        </row>
        <row r="14">
          <cell r="AD14" t="str">
            <v>อธิการบดี</v>
          </cell>
        </row>
        <row r="15">
          <cell r="AD15" t="str">
            <v>รองอธิการบดี</v>
          </cell>
        </row>
        <row r="16">
          <cell r="AD16" t="str">
            <v>คณบดี</v>
          </cell>
        </row>
        <row r="17">
          <cell r="AD17" t="str">
            <v>รองคณบดี</v>
          </cell>
        </row>
        <row r="18">
          <cell r="AD18" t="str">
            <v>หัวหน้าภาควิชา/หัวหน้าสาขาวิชา</v>
          </cell>
        </row>
        <row r="19">
          <cell r="AD19" t="str">
            <v>ผู้อำนวยการ/หัวหน้าสำนักงาน</v>
          </cell>
        </row>
        <row r="20">
          <cell r="AD20" t="str">
            <v>หัวหน้าฝ่าย/หัวหน้างาน/หัวหน้าหน่วย</v>
          </cell>
        </row>
        <row r="21">
          <cell r="AD21" t="str">
            <v>ระดับปฏิบัติการ</v>
          </cell>
        </row>
        <row r="22">
          <cell r="AD22" t="str">
            <v>รองผู้อำนวยการ</v>
          </cell>
        </row>
        <row r="23">
          <cell r="AD23" t="str">
            <v>อาจารย์</v>
          </cell>
        </row>
        <row r="24">
          <cell r="AD24" t="str">
            <v>รองผอ.</v>
          </cell>
        </row>
        <row r="25">
          <cell r="AD25" t="str">
            <v>รองผู้อำนวยการ</v>
          </cell>
        </row>
        <row r="26">
          <cell r="AD26" t="str">
            <v>รอง ผอ. สำนัก</v>
          </cell>
        </row>
        <row r="29">
          <cell r="AD29" t="str">
            <v>ปลัดกระทรวง/อธิบดี/เลขาธิการ หรือเทียบเท่า (ซี 10-11)</v>
          </cell>
        </row>
        <row r="46">
          <cell r="W46" t="str">
            <v>ลั</v>
          </cell>
        </row>
        <row r="47">
          <cell r="W47" t="str">
            <v xml:space="preserve"> </v>
          </cell>
        </row>
        <row r="48">
          <cell r="W48" t="str">
            <v xml:space="preserve"> </v>
          </cell>
        </row>
        <row r="49">
          <cell r="W49" t="str">
            <v xml:space="preserve"> </v>
          </cell>
        </row>
        <row r="50">
          <cell r="W50" t="str">
            <v xml:space="preserve"> </v>
          </cell>
        </row>
        <row r="51">
          <cell r="W51" t="str">
            <v xml:space="preserve"> </v>
          </cell>
        </row>
        <row r="52">
          <cell r="W52" t="str">
            <v xml:space="preserve"> </v>
          </cell>
        </row>
        <row r="53">
          <cell r="W53" t="str">
            <v xml:space="preserve"> </v>
          </cell>
        </row>
      </sheetData>
      <sheetData sheetId="22">
        <row r="6">
          <cell r="B6">
            <v>0.22965499061712985</v>
          </cell>
          <cell r="C6">
            <v>0.22965499061712985</v>
          </cell>
          <cell r="I6">
            <v>5</v>
          </cell>
          <cell r="K6" t="str">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v>
          </cell>
        </row>
        <row r="7">
          <cell r="B7">
            <v>0.22043718707043086</v>
          </cell>
          <cell r="C7">
            <v>0.22043718707043086</v>
          </cell>
          <cell r="I7">
            <v>5</v>
          </cell>
          <cell r="K7" t="str">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v>
          </cell>
        </row>
        <row r="8">
          <cell r="B8">
            <v>0.17013431648341226</v>
          </cell>
          <cell r="C8">
            <v>0.17013431648341226</v>
          </cell>
          <cell r="I8">
            <v>5</v>
          </cell>
          <cell r="K8" t="str">
            <v>S03 สำนักงานอธิการบดีสนับสนุนการพัฒนาตนเองของบุคลากรและส่งเสริมความก้าวหน้าในสายงาน</v>
          </cell>
        </row>
        <row r="9">
          <cell r="B9">
            <v>5.6772965017621297E-8</v>
          </cell>
          <cell r="C9">
            <v>5.6772965017621297E-8</v>
          </cell>
          <cell r="I9">
            <v>0</v>
          </cell>
          <cell r="K9" t="str">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v>
          </cell>
        </row>
        <row r="10">
          <cell r="B10">
            <v>5.4237649162478829E-8</v>
          </cell>
          <cell r="C10">
            <v>5.4237649162478829E-8</v>
          </cell>
          <cell r="I10">
            <v>0</v>
          </cell>
          <cell r="K10" t="str">
            <v>S04 สำนักงานอธิการบดีได้รับงบประมาณในการพัฒนาบุคลากรในสายงานวิชาชีพอย่างเพียงพอ</v>
          </cell>
        </row>
        <row r="11">
          <cell r="B11">
            <v>5.3966008190934558E-8</v>
          </cell>
          <cell r="I11">
            <v>0</v>
          </cell>
          <cell r="K11" t="str">
            <v>S05 ผู้บริหารให้ความสำคัญกับการพัฒนาระบบสารสนเทศภายในหน่วยงาน และนำมาประยุกต์ใช้ในการขับเคลื่อนองค์กรไปสู่องค์กรคุณภาพ</v>
          </cell>
        </row>
        <row r="12">
          <cell r="B12">
            <v>5.0525222454790401E-8</v>
          </cell>
          <cell r="I12">
            <v>0</v>
          </cell>
          <cell r="K12" t="str">
            <v>S07 สำนักงานอธิการบดีเป็นศูนย์รวมของภารกิจด้านการบริหารจัดการที่สนับสนุนภารกิจหลักให้กับมหาวิทยาลัยเพื่อการขับเคลื่อนและถ่ายทอดลงสู่ส่วนราชการ</v>
          </cell>
        </row>
        <row r="13">
          <cell r="B13">
            <v>2.8069568049554591E-8</v>
          </cell>
          <cell r="I13">
            <v>0</v>
          </cell>
          <cell r="K13" t="str">
            <v>S06 สำนักงานอธิการบดีสนับสนุนอุปกรณ์ในการทำงานอย่างเพียงพอให้กับหน่วยงาน เช่น เครื่องสแกนเนอร์ความเร็วสูง เครื่องพิมพ์ เครื่องถ่ายเอกสารของหน่วยงาน กล้องวงจรปิด เป็นต้น</v>
          </cell>
        </row>
        <row r="14">
          <cell r="B14">
            <v>0</v>
          </cell>
          <cell r="I14">
            <v>0</v>
          </cell>
          <cell r="K14" t="str">
            <v/>
          </cell>
        </row>
        <row r="15">
          <cell r="B15">
            <v>0</v>
          </cell>
          <cell r="I15">
            <v>0</v>
          </cell>
          <cell r="K15" t="str">
            <v/>
          </cell>
        </row>
        <row r="16">
          <cell r="B16">
            <v>0</v>
          </cell>
        </row>
        <row r="17">
          <cell r="I17" t="str">
            <v>ระดับการนำไปกำหนดยุทธศาสตร์</v>
          </cell>
          <cell r="K17" t="str">
            <v>ประเด็นจุดอ่อน</v>
          </cell>
        </row>
        <row r="18">
          <cell r="B18">
            <v>0.17224124318670836</v>
          </cell>
          <cell r="C18">
            <v>0.17224124318670836</v>
          </cell>
          <cell r="I18">
            <v>5</v>
          </cell>
          <cell r="K18" t="str">
            <v>W02 สำนักงานอธิการบดีควรมีแผนการพัฒนาบุคลากรในระดับบุคคลและการบริหารจัดการทรัพยากรบุคคลอย่างประสิทธิภาพ</v>
          </cell>
        </row>
        <row r="19">
          <cell r="B19">
            <v>0.12088490926121</v>
          </cell>
          <cell r="C19">
            <v>0.12088490926121</v>
          </cell>
          <cell r="I19">
            <v>3</v>
          </cell>
          <cell r="K19" t="str">
            <v>W01 บุคลากรสำนักงานอธิการบดีขาดทักษะภาษาอังกฤษ ซึ่งมีความสำคัญในการติดต่อประสานงานทั้งภายในและภายนอกมหาวิทยาลัย</v>
          </cell>
        </row>
        <row r="20">
          <cell r="B20">
            <v>8.6647353381108669E-2</v>
          </cell>
          <cell r="C20">
            <v>8.6647353381108669E-2</v>
          </cell>
          <cell r="I20">
            <v>3</v>
          </cell>
          <cell r="K20" t="str">
            <v>W03 การถ่ายทอดความรู้ในลักษณะบูรณาการทางความรู้ร่วมกันระหว่างกองภายในสำนักงานอธิการบดียังไม่เพียงพอ</v>
          </cell>
        </row>
        <row r="21">
          <cell r="B21">
            <v>5.6772965017621297E-8</v>
          </cell>
          <cell r="C21">
            <v>5.6772965017621297E-8</v>
          </cell>
          <cell r="I21">
            <v>0</v>
          </cell>
          <cell r="K21" t="str">
            <v>W05 การออกประกาศหรือแนวปฏิบัติด้านการเงิน การคลัง ไม่ทันสมัย และยังไม่ครอบคลุม</v>
          </cell>
        </row>
        <row r="22">
          <cell r="B22">
            <v>5.4237649162478829E-8</v>
          </cell>
          <cell r="C22">
            <v>5.4237649162478829E-8</v>
          </cell>
          <cell r="I22">
            <v>0</v>
          </cell>
          <cell r="K22" t="str">
            <v>W04 การวางแผนและการบริหารจัดการ การใช้งบประมาณไม่ตรงตามเป้าหมายที่กำหนดไว้</v>
          </cell>
        </row>
        <row r="23">
          <cell r="B23">
            <v>5.3966008190934558E-8</v>
          </cell>
          <cell r="I23">
            <v>0</v>
          </cell>
          <cell r="K23" t="str">
            <v/>
          </cell>
        </row>
        <row r="24">
          <cell r="B24">
            <v>5.0525222454790401E-8</v>
          </cell>
          <cell r="I24">
            <v>0</v>
          </cell>
          <cell r="K24" t="str">
            <v/>
          </cell>
        </row>
        <row r="25">
          <cell r="B25">
            <v>2.8069568049554591E-8</v>
          </cell>
          <cell r="I25">
            <v>0</v>
          </cell>
          <cell r="K25" t="str">
            <v/>
          </cell>
        </row>
        <row r="26">
          <cell r="B26">
            <v>0</v>
          </cell>
          <cell r="I26">
            <v>0</v>
          </cell>
          <cell r="K26" t="str">
            <v/>
          </cell>
        </row>
        <row r="27">
          <cell r="B27">
            <v>0</v>
          </cell>
          <cell r="I27">
            <v>0</v>
          </cell>
          <cell r="K27" t="str">
            <v/>
          </cell>
        </row>
        <row r="29">
          <cell r="B29">
            <v>1.0000005473565763</v>
          </cell>
          <cell r="I29" t="str">
            <v>ระดับการนำไปกำหนดยุทธศาสตร์</v>
          </cell>
          <cell r="K29" t="str">
            <v>ประเด็นโอกาส</v>
          </cell>
        </row>
        <row r="30">
          <cell r="B30">
            <v>0.25025960491810695</v>
          </cell>
          <cell r="C30">
            <v>0.25025960491810695</v>
          </cell>
          <cell r="I30">
            <v>3</v>
          </cell>
          <cell r="K30" t="str">
            <v>O04 มีเครือข่ายความร่วมมือจากหน่วยงานอื่น/สถาบันอื่น ทำให้เกิดการแลกเปลี่ยนเรียนรู้อย่างต่อเนื่อง</v>
          </cell>
        </row>
        <row r="31">
          <cell r="B31">
            <v>0.22066458960696869</v>
          </cell>
          <cell r="C31">
            <v>0.22066458960696869</v>
          </cell>
          <cell r="I31">
            <v>4</v>
          </cell>
          <cell r="K31" t="str">
            <v>O06 เป็นแหล่งข้อมูลที่เป็นปัจจุบันด้านการบริหารเพื่อการตัดสินใจที่สำคัญของผู้บริหารในการบริหารงานของมหาวิทยาลัย</v>
          </cell>
        </row>
        <row r="32">
          <cell r="B32">
            <v>5.849335784947457E-8</v>
          </cell>
          <cell r="C32">
            <v>0.15784008325165066</v>
          </cell>
          <cell r="I32">
            <v>0</v>
          </cell>
          <cell r="K32" t="str">
            <v>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ell>
        </row>
        <row r="33">
          <cell r="B33">
            <v>0.15784008325165066</v>
          </cell>
          <cell r="C33">
            <v>5.849335784947457E-8</v>
          </cell>
          <cell r="I33">
            <v>5</v>
          </cell>
          <cell r="K33" t="str">
            <v>O07 มีระบบสารสนเทศที่เป็นปัจจุบันสนับสนุนการบริหารและการตัดสินใจของผู้บริหาร</v>
          </cell>
        </row>
        <row r="34">
          <cell r="B34">
            <v>5.4237649162478829E-8</v>
          </cell>
          <cell r="C34">
            <v>5.4237649162478829E-8</v>
          </cell>
          <cell r="I34">
            <v>0</v>
          </cell>
          <cell r="K34" t="str">
            <v>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ell>
        </row>
        <row r="35">
          <cell r="B35">
            <v>5.3966008190934558E-8</v>
          </cell>
          <cell r="I35">
            <v>0</v>
          </cell>
          <cell r="K35" t="str">
            <v>O05 ชุมชนให้ความร่วมมือกับหน่วยงานเป็นอย่างดี  ทำให้เกิดการเปลี่ยนแปลงของแหล่งเรียนรู้ต่างๆ</v>
          </cell>
        </row>
        <row r="36">
          <cell r="B36">
            <v>5.0525222454790401E-8</v>
          </cell>
          <cell r="I36">
            <v>0</v>
          </cell>
          <cell r="K36" t="str">
            <v>O02 มหาวิทยาลัยก่อตั้งมานาน มีศิษย์เก่าจำนวนมาก สร้างชื่อเสียงให้มหาวิทยาลัยได้</v>
          </cell>
        </row>
        <row r="37">
          <cell r="B37">
            <v>2.8069568049554591E-8</v>
          </cell>
          <cell r="I37">
            <v>0</v>
          </cell>
          <cell r="K37" t="str">
            <v/>
          </cell>
        </row>
        <row r="38">
          <cell r="B38">
            <v>0</v>
          </cell>
          <cell r="I38">
            <v>0</v>
          </cell>
          <cell r="K38" t="str">
            <v/>
          </cell>
        </row>
        <row r="39">
          <cell r="B39">
            <v>0</v>
          </cell>
          <cell r="I39">
            <v>0</v>
          </cell>
          <cell r="K39" t="str">
            <v/>
          </cell>
        </row>
        <row r="40">
          <cell r="B40">
            <v>0</v>
          </cell>
        </row>
        <row r="41">
          <cell r="I41" t="str">
            <v>ระดับการนำไปกำหนดยุทธศาสตร์</v>
          </cell>
          <cell r="K41" t="str">
            <v>ประเด็นภัยคุกคาม</v>
          </cell>
        </row>
        <row r="42">
          <cell r="B42">
            <v>0.21547248195095478</v>
          </cell>
          <cell r="C42">
            <v>0.21547248195095478</v>
          </cell>
          <cell r="I42">
            <v>5</v>
          </cell>
          <cell r="K42" t="str">
            <v>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ell>
        </row>
        <row r="43">
          <cell r="B43">
            <v>0.1557632402723188</v>
          </cell>
          <cell r="C43">
            <v>0.1557632402723188</v>
          </cell>
          <cell r="I43">
            <v>3</v>
          </cell>
          <cell r="K43" t="str">
            <v>T04 มหาวิทยาลัยมีหลายแห่งทำให้เกิดการแข่งขันการรับนักศึกษาสูงส่งผลต่อการสนับสนุนการดำเนินงานของมหาวิทยาลัย</v>
          </cell>
        </row>
        <row r="44">
          <cell r="B44">
            <v>5.849335784947457E-8</v>
          </cell>
          <cell r="C44">
            <v>5.849335784947457E-8</v>
          </cell>
          <cell r="I44">
            <v>0</v>
          </cell>
          <cell r="K44" t="str">
            <v>T03 ภาครัฐจัดสรรงบประมาณสนับสนุนการดำเนินการไม่เพียงพอ</v>
          </cell>
        </row>
        <row r="45">
          <cell r="B45">
            <v>5.6772965017621297E-8</v>
          </cell>
          <cell r="C45">
            <v>5.6772965017621297E-8</v>
          </cell>
          <cell r="I45">
            <v>0</v>
          </cell>
          <cell r="K45" t="str">
            <v>T01 นโยบายของรัฐไม่ต่อเนื่องและชัดเจน ทำให้ไม่สามารถดำเนินงานเชิงรุกได้</v>
          </cell>
        </row>
        <row r="46">
          <cell r="B46">
            <v>5.4237649162478829E-8</v>
          </cell>
          <cell r="C46">
            <v>5.4237649162478829E-8</v>
          </cell>
          <cell r="I46">
            <v>0</v>
          </cell>
          <cell r="K46" t="str">
            <v>T02 ได้รับการสนับสนุนงบประมาณในการจัดโครงการและกิจกรรมลดลง</v>
          </cell>
        </row>
        <row r="47">
          <cell r="B47">
            <v>5.3966008190934558E-8</v>
          </cell>
          <cell r="I47">
            <v>0</v>
          </cell>
          <cell r="K47" t="str">
            <v>T06  มีการแข่งขันการพัฒนาด้านระบบสารสนเทศของสถาบันการศึกษาระดับอุดมศึกษาเพิ่มมากขึ้น</v>
          </cell>
        </row>
        <row r="48">
          <cell r="B48">
            <v>5.0525222454790401E-8</v>
          </cell>
          <cell r="I48">
            <v>0</v>
          </cell>
          <cell r="K48" t="str">
            <v>T07 การเปลี่ยนแปลงอย่างรวดเร็วด้านเทคโนโลยี ทำให้บุคลากรไม่สามารถเรียนรู้เทคโนโลยีใหม่ๆ ได้ทัน</v>
          </cell>
        </row>
        <row r="49">
          <cell r="B49">
            <v>2.8069568049554591E-8</v>
          </cell>
          <cell r="I49">
            <v>0</v>
          </cell>
          <cell r="K49" t="str">
            <v/>
          </cell>
        </row>
        <row r="50">
          <cell r="B50">
            <v>0</v>
          </cell>
          <cell r="I50">
            <v>0</v>
          </cell>
          <cell r="K50" t="str">
            <v/>
          </cell>
        </row>
        <row r="51">
          <cell r="B51">
            <v>0</v>
          </cell>
          <cell r="I51">
            <v>0</v>
          </cell>
          <cell r="K51" t="str">
            <v/>
          </cell>
        </row>
        <row r="53">
          <cell r="L53" t="str">
            <v>เลิก</v>
          </cell>
          <cell r="M53" t="str">
            <v>ลด</v>
          </cell>
          <cell r="N53" t="str">
            <v>เสริม</v>
          </cell>
          <cell r="O53" t="str">
            <v>สร้าง</v>
          </cell>
        </row>
      </sheetData>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DataEntry"/>
    </sheetNames>
    <sheetDataSet>
      <sheetData sheetId="0" refreshError="1"/>
    </sheetDataSet>
  </externalBook>
</externalLink>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EBE43-2E9F-4FED-815F-0B12DEFC8E37}">
  <sheetPr codeName="Sheet12">
    <pageSetUpPr fitToPage="1"/>
  </sheetPr>
  <dimension ref="A1:CB53"/>
  <sheetViews>
    <sheetView topLeftCell="A24" zoomScaleNormal="100" workbookViewId="0">
      <pane xSplit="3" topLeftCell="D1" activePane="topRight" state="frozen"/>
      <selection pane="topRight" activeCell="C6" sqref="C6:L38"/>
    </sheetView>
  </sheetViews>
  <sheetFormatPr defaultRowHeight="14.25" x14ac:dyDescent="0.2"/>
  <cols>
    <col min="1" max="1" width="5.7109375" style="1" hidden="1" customWidth="1"/>
    <col min="2" max="2" width="4.5703125" style="2" hidden="1" customWidth="1"/>
    <col min="3" max="3" width="44" style="3" customWidth="1"/>
    <col min="4" max="4" width="13.85546875" style="3" hidden="1" customWidth="1"/>
    <col min="5" max="5" width="11.85546875" style="3" hidden="1" customWidth="1"/>
    <col min="6" max="6" width="13.42578125" style="3" hidden="1" customWidth="1"/>
    <col min="7" max="7" width="9.140625" style="3" hidden="1" customWidth="1"/>
    <col min="8" max="8" width="12.5703125" style="3" hidden="1" customWidth="1"/>
    <col min="9" max="12" width="28.28515625" style="3" customWidth="1"/>
    <col min="13" max="14" width="11.42578125" style="3" hidden="1" customWidth="1"/>
    <col min="15" max="26" width="11.42578125" style="1" hidden="1" customWidth="1"/>
    <col min="27" max="28" width="7.85546875" style="1" hidden="1" customWidth="1"/>
    <col min="29" max="80" width="9.140625" style="1" hidden="1" customWidth="1"/>
    <col min="81" max="85" width="9.140625" style="1" customWidth="1"/>
    <col min="86" max="256" width="9.140625" style="1"/>
    <col min="257" max="258" width="0" style="1" hidden="1" customWidth="1"/>
    <col min="259" max="259" width="44" style="1" customWidth="1"/>
    <col min="260" max="260" width="13.85546875" style="1" customWidth="1"/>
    <col min="261" max="261" width="11.85546875" style="1" customWidth="1"/>
    <col min="262" max="262" width="13.42578125" style="1" customWidth="1"/>
    <col min="263" max="263" width="9.140625" style="1"/>
    <col min="264" max="264" width="12.5703125" style="1" customWidth="1"/>
    <col min="265" max="268" width="28.28515625" style="1" customWidth="1"/>
    <col min="269" max="336" width="0" style="1" hidden="1" customWidth="1"/>
    <col min="337" max="512" width="9.140625" style="1"/>
    <col min="513" max="514" width="0" style="1" hidden="1" customWidth="1"/>
    <col min="515" max="515" width="44" style="1" customWidth="1"/>
    <col min="516" max="516" width="13.85546875" style="1" customWidth="1"/>
    <col min="517" max="517" width="11.85546875" style="1" customWidth="1"/>
    <col min="518" max="518" width="13.42578125" style="1" customWidth="1"/>
    <col min="519" max="519" width="9.140625" style="1"/>
    <col min="520" max="520" width="12.5703125" style="1" customWidth="1"/>
    <col min="521" max="524" width="28.28515625" style="1" customWidth="1"/>
    <col min="525" max="592" width="0" style="1" hidden="1" customWidth="1"/>
    <col min="593" max="768" width="9.140625" style="1"/>
    <col min="769" max="770" width="0" style="1" hidden="1" customWidth="1"/>
    <col min="771" max="771" width="44" style="1" customWidth="1"/>
    <col min="772" max="772" width="13.85546875" style="1" customWidth="1"/>
    <col min="773" max="773" width="11.85546875" style="1" customWidth="1"/>
    <col min="774" max="774" width="13.42578125" style="1" customWidth="1"/>
    <col min="775" max="775" width="9.140625" style="1"/>
    <col min="776" max="776" width="12.5703125" style="1" customWidth="1"/>
    <col min="777" max="780" width="28.28515625" style="1" customWidth="1"/>
    <col min="781" max="848" width="0" style="1" hidden="1" customWidth="1"/>
    <col min="849" max="1024" width="9.140625" style="1"/>
    <col min="1025" max="1026" width="0" style="1" hidden="1" customWidth="1"/>
    <col min="1027" max="1027" width="44" style="1" customWidth="1"/>
    <col min="1028" max="1028" width="13.85546875" style="1" customWidth="1"/>
    <col min="1029" max="1029" width="11.85546875" style="1" customWidth="1"/>
    <col min="1030" max="1030" width="13.42578125" style="1" customWidth="1"/>
    <col min="1031" max="1031" width="9.140625" style="1"/>
    <col min="1032" max="1032" width="12.5703125" style="1" customWidth="1"/>
    <col min="1033" max="1036" width="28.28515625" style="1" customWidth="1"/>
    <col min="1037" max="1104" width="0" style="1" hidden="1" customWidth="1"/>
    <col min="1105" max="1280" width="9.140625" style="1"/>
    <col min="1281" max="1282" width="0" style="1" hidden="1" customWidth="1"/>
    <col min="1283" max="1283" width="44" style="1" customWidth="1"/>
    <col min="1284" max="1284" width="13.85546875" style="1" customWidth="1"/>
    <col min="1285" max="1285" width="11.85546875" style="1" customWidth="1"/>
    <col min="1286" max="1286" width="13.42578125" style="1" customWidth="1"/>
    <col min="1287" max="1287" width="9.140625" style="1"/>
    <col min="1288" max="1288" width="12.5703125" style="1" customWidth="1"/>
    <col min="1289" max="1292" width="28.28515625" style="1" customWidth="1"/>
    <col min="1293" max="1360" width="0" style="1" hidden="1" customWidth="1"/>
    <col min="1361" max="1536" width="9.140625" style="1"/>
    <col min="1537" max="1538" width="0" style="1" hidden="1" customWidth="1"/>
    <col min="1539" max="1539" width="44" style="1" customWidth="1"/>
    <col min="1540" max="1540" width="13.85546875" style="1" customWidth="1"/>
    <col min="1541" max="1541" width="11.85546875" style="1" customWidth="1"/>
    <col min="1542" max="1542" width="13.42578125" style="1" customWidth="1"/>
    <col min="1543" max="1543" width="9.140625" style="1"/>
    <col min="1544" max="1544" width="12.5703125" style="1" customWidth="1"/>
    <col min="1545" max="1548" width="28.28515625" style="1" customWidth="1"/>
    <col min="1549" max="1616" width="0" style="1" hidden="1" customWidth="1"/>
    <col min="1617" max="1792" width="9.140625" style="1"/>
    <col min="1793" max="1794" width="0" style="1" hidden="1" customWidth="1"/>
    <col min="1795" max="1795" width="44" style="1" customWidth="1"/>
    <col min="1796" max="1796" width="13.85546875" style="1" customWidth="1"/>
    <col min="1797" max="1797" width="11.85546875" style="1" customWidth="1"/>
    <col min="1798" max="1798" width="13.42578125" style="1" customWidth="1"/>
    <col min="1799" max="1799" width="9.140625" style="1"/>
    <col min="1800" max="1800" width="12.5703125" style="1" customWidth="1"/>
    <col min="1801" max="1804" width="28.28515625" style="1" customWidth="1"/>
    <col min="1805" max="1872" width="0" style="1" hidden="1" customWidth="1"/>
    <col min="1873" max="2048" width="9.140625" style="1"/>
    <col min="2049" max="2050" width="0" style="1" hidden="1" customWidth="1"/>
    <col min="2051" max="2051" width="44" style="1" customWidth="1"/>
    <col min="2052" max="2052" width="13.85546875" style="1" customWidth="1"/>
    <col min="2053" max="2053" width="11.85546875" style="1" customWidth="1"/>
    <col min="2054" max="2054" width="13.42578125" style="1" customWidth="1"/>
    <col min="2055" max="2055" width="9.140625" style="1"/>
    <col min="2056" max="2056" width="12.5703125" style="1" customWidth="1"/>
    <col min="2057" max="2060" width="28.28515625" style="1" customWidth="1"/>
    <col min="2061" max="2128" width="0" style="1" hidden="1" customWidth="1"/>
    <col min="2129" max="2304" width="9.140625" style="1"/>
    <col min="2305" max="2306" width="0" style="1" hidden="1" customWidth="1"/>
    <col min="2307" max="2307" width="44" style="1" customWidth="1"/>
    <col min="2308" max="2308" width="13.85546875" style="1" customWidth="1"/>
    <col min="2309" max="2309" width="11.85546875" style="1" customWidth="1"/>
    <col min="2310" max="2310" width="13.42578125" style="1" customWidth="1"/>
    <col min="2311" max="2311" width="9.140625" style="1"/>
    <col min="2312" max="2312" width="12.5703125" style="1" customWidth="1"/>
    <col min="2313" max="2316" width="28.28515625" style="1" customWidth="1"/>
    <col min="2317" max="2384" width="0" style="1" hidden="1" customWidth="1"/>
    <col min="2385" max="2560" width="9.140625" style="1"/>
    <col min="2561" max="2562" width="0" style="1" hidden="1" customWidth="1"/>
    <col min="2563" max="2563" width="44" style="1" customWidth="1"/>
    <col min="2564" max="2564" width="13.85546875" style="1" customWidth="1"/>
    <col min="2565" max="2565" width="11.85546875" style="1" customWidth="1"/>
    <col min="2566" max="2566" width="13.42578125" style="1" customWidth="1"/>
    <col min="2567" max="2567" width="9.140625" style="1"/>
    <col min="2568" max="2568" width="12.5703125" style="1" customWidth="1"/>
    <col min="2569" max="2572" width="28.28515625" style="1" customWidth="1"/>
    <col min="2573" max="2640" width="0" style="1" hidden="1" customWidth="1"/>
    <col min="2641" max="2816" width="9.140625" style="1"/>
    <col min="2817" max="2818" width="0" style="1" hidden="1" customWidth="1"/>
    <col min="2819" max="2819" width="44" style="1" customWidth="1"/>
    <col min="2820" max="2820" width="13.85546875" style="1" customWidth="1"/>
    <col min="2821" max="2821" width="11.85546875" style="1" customWidth="1"/>
    <col min="2822" max="2822" width="13.42578125" style="1" customWidth="1"/>
    <col min="2823" max="2823" width="9.140625" style="1"/>
    <col min="2824" max="2824" width="12.5703125" style="1" customWidth="1"/>
    <col min="2825" max="2828" width="28.28515625" style="1" customWidth="1"/>
    <col min="2829" max="2896" width="0" style="1" hidden="1" customWidth="1"/>
    <col min="2897" max="3072" width="9.140625" style="1"/>
    <col min="3073" max="3074" width="0" style="1" hidden="1" customWidth="1"/>
    <col min="3075" max="3075" width="44" style="1" customWidth="1"/>
    <col min="3076" max="3076" width="13.85546875" style="1" customWidth="1"/>
    <col min="3077" max="3077" width="11.85546875" style="1" customWidth="1"/>
    <col min="3078" max="3078" width="13.42578125" style="1" customWidth="1"/>
    <col min="3079" max="3079" width="9.140625" style="1"/>
    <col min="3080" max="3080" width="12.5703125" style="1" customWidth="1"/>
    <col min="3081" max="3084" width="28.28515625" style="1" customWidth="1"/>
    <col min="3085" max="3152" width="0" style="1" hidden="1" customWidth="1"/>
    <col min="3153" max="3328" width="9.140625" style="1"/>
    <col min="3329" max="3330" width="0" style="1" hidden="1" customWidth="1"/>
    <col min="3331" max="3331" width="44" style="1" customWidth="1"/>
    <col min="3332" max="3332" width="13.85546875" style="1" customWidth="1"/>
    <col min="3333" max="3333" width="11.85546875" style="1" customWidth="1"/>
    <col min="3334" max="3334" width="13.42578125" style="1" customWidth="1"/>
    <col min="3335" max="3335" width="9.140625" style="1"/>
    <col min="3336" max="3336" width="12.5703125" style="1" customWidth="1"/>
    <col min="3337" max="3340" width="28.28515625" style="1" customWidth="1"/>
    <col min="3341" max="3408" width="0" style="1" hidden="1" customWidth="1"/>
    <col min="3409" max="3584" width="9.140625" style="1"/>
    <col min="3585" max="3586" width="0" style="1" hidden="1" customWidth="1"/>
    <col min="3587" max="3587" width="44" style="1" customWidth="1"/>
    <col min="3588" max="3588" width="13.85546875" style="1" customWidth="1"/>
    <col min="3589" max="3589" width="11.85546875" style="1" customWidth="1"/>
    <col min="3590" max="3590" width="13.42578125" style="1" customWidth="1"/>
    <col min="3591" max="3591" width="9.140625" style="1"/>
    <col min="3592" max="3592" width="12.5703125" style="1" customWidth="1"/>
    <col min="3593" max="3596" width="28.28515625" style="1" customWidth="1"/>
    <col min="3597" max="3664" width="0" style="1" hidden="1" customWidth="1"/>
    <col min="3665" max="3840" width="9.140625" style="1"/>
    <col min="3841" max="3842" width="0" style="1" hidden="1" customWidth="1"/>
    <col min="3843" max="3843" width="44" style="1" customWidth="1"/>
    <col min="3844" max="3844" width="13.85546875" style="1" customWidth="1"/>
    <col min="3845" max="3845" width="11.85546875" style="1" customWidth="1"/>
    <col min="3846" max="3846" width="13.42578125" style="1" customWidth="1"/>
    <col min="3847" max="3847" width="9.140625" style="1"/>
    <col min="3848" max="3848" width="12.5703125" style="1" customWidth="1"/>
    <col min="3849" max="3852" width="28.28515625" style="1" customWidth="1"/>
    <col min="3853" max="3920" width="0" style="1" hidden="1" customWidth="1"/>
    <col min="3921" max="4096" width="9.140625" style="1"/>
    <col min="4097" max="4098" width="0" style="1" hidden="1" customWidth="1"/>
    <col min="4099" max="4099" width="44" style="1" customWidth="1"/>
    <col min="4100" max="4100" width="13.85546875" style="1" customWidth="1"/>
    <col min="4101" max="4101" width="11.85546875" style="1" customWidth="1"/>
    <col min="4102" max="4102" width="13.42578125" style="1" customWidth="1"/>
    <col min="4103" max="4103" width="9.140625" style="1"/>
    <col min="4104" max="4104" width="12.5703125" style="1" customWidth="1"/>
    <col min="4105" max="4108" width="28.28515625" style="1" customWidth="1"/>
    <col min="4109" max="4176" width="0" style="1" hidden="1" customWidth="1"/>
    <col min="4177" max="4352" width="9.140625" style="1"/>
    <col min="4353" max="4354" width="0" style="1" hidden="1" customWidth="1"/>
    <col min="4355" max="4355" width="44" style="1" customWidth="1"/>
    <col min="4356" max="4356" width="13.85546875" style="1" customWidth="1"/>
    <col min="4357" max="4357" width="11.85546875" style="1" customWidth="1"/>
    <col min="4358" max="4358" width="13.42578125" style="1" customWidth="1"/>
    <col min="4359" max="4359" width="9.140625" style="1"/>
    <col min="4360" max="4360" width="12.5703125" style="1" customWidth="1"/>
    <col min="4361" max="4364" width="28.28515625" style="1" customWidth="1"/>
    <col min="4365" max="4432" width="0" style="1" hidden="1" customWidth="1"/>
    <col min="4433" max="4608" width="9.140625" style="1"/>
    <col min="4609" max="4610" width="0" style="1" hidden="1" customWidth="1"/>
    <col min="4611" max="4611" width="44" style="1" customWidth="1"/>
    <col min="4612" max="4612" width="13.85546875" style="1" customWidth="1"/>
    <col min="4613" max="4613" width="11.85546875" style="1" customWidth="1"/>
    <col min="4614" max="4614" width="13.42578125" style="1" customWidth="1"/>
    <col min="4615" max="4615" width="9.140625" style="1"/>
    <col min="4616" max="4616" width="12.5703125" style="1" customWidth="1"/>
    <col min="4617" max="4620" width="28.28515625" style="1" customWidth="1"/>
    <col min="4621" max="4688" width="0" style="1" hidden="1" customWidth="1"/>
    <col min="4689" max="4864" width="9.140625" style="1"/>
    <col min="4865" max="4866" width="0" style="1" hidden="1" customWidth="1"/>
    <col min="4867" max="4867" width="44" style="1" customWidth="1"/>
    <col min="4868" max="4868" width="13.85546875" style="1" customWidth="1"/>
    <col min="4869" max="4869" width="11.85546875" style="1" customWidth="1"/>
    <col min="4870" max="4870" width="13.42578125" style="1" customWidth="1"/>
    <col min="4871" max="4871" width="9.140625" style="1"/>
    <col min="4872" max="4872" width="12.5703125" style="1" customWidth="1"/>
    <col min="4873" max="4876" width="28.28515625" style="1" customWidth="1"/>
    <col min="4877" max="4944" width="0" style="1" hidden="1" customWidth="1"/>
    <col min="4945" max="5120" width="9.140625" style="1"/>
    <col min="5121" max="5122" width="0" style="1" hidden="1" customWidth="1"/>
    <col min="5123" max="5123" width="44" style="1" customWidth="1"/>
    <col min="5124" max="5124" width="13.85546875" style="1" customWidth="1"/>
    <col min="5125" max="5125" width="11.85546875" style="1" customWidth="1"/>
    <col min="5126" max="5126" width="13.42578125" style="1" customWidth="1"/>
    <col min="5127" max="5127" width="9.140625" style="1"/>
    <col min="5128" max="5128" width="12.5703125" style="1" customWidth="1"/>
    <col min="5129" max="5132" width="28.28515625" style="1" customWidth="1"/>
    <col min="5133" max="5200" width="0" style="1" hidden="1" customWidth="1"/>
    <col min="5201" max="5376" width="9.140625" style="1"/>
    <col min="5377" max="5378" width="0" style="1" hidden="1" customWidth="1"/>
    <col min="5379" max="5379" width="44" style="1" customWidth="1"/>
    <col min="5380" max="5380" width="13.85546875" style="1" customWidth="1"/>
    <col min="5381" max="5381" width="11.85546875" style="1" customWidth="1"/>
    <col min="5382" max="5382" width="13.42578125" style="1" customWidth="1"/>
    <col min="5383" max="5383" width="9.140625" style="1"/>
    <col min="5384" max="5384" width="12.5703125" style="1" customWidth="1"/>
    <col min="5385" max="5388" width="28.28515625" style="1" customWidth="1"/>
    <col min="5389" max="5456" width="0" style="1" hidden="1" customWidth="1"/>
    <col min="5457" max="5632" width="9.140625" style="1"/>
    <col min="5633" max="5634" width="0" style="1" hidden="1" customWidth="1"/>
    <col min="5635" max="5635" width="44" style="1" customWidth="1"/>
    <col min="5636" max="5636" width="13.85546875" style="1" customWidth="1"/>
    <col min="5637" max="5637" width="11.85546875" style="1" customWidth="1"/>
    <col min="5638" max="5638" width="13.42578125" style="1" customWidth="1"/>
    <col min="5639" max="5639" width="9.140625" style="1"/>
    <col min="5640" max="5640" width="12.5703125" style="1" customWidth="1"/>
    <col min="5641" max="5644" width="28.28515625" style="1" customWidth="1"/>
    <col min="5645" max="5712" width="0" style="1" hidden="1" customWidth="1"/>
    <col min="5713" max="5888" width="9.140625" style="1"/>
    <col min="5889" max="5890" width="0" style="1" hidden="1" customWidth="1"/>
    <col min="5891" max="5891" width="44" style="1" customWidth="1"/>
    <col min="5892" max="5892" width="13.85546875" style="1" customWidth="1"/>
    <col min="5893" max="5893" width="11.85546875" style="1" customWidth="1"/>
    <col min="5894" max="5894" width="13.42578125" style="1" customWidth="1"/>
    <col min="5895" max="5895" width="9.140625" style="1"/>
    <col min="5896" max="5896" width="12.5703125" style="1" customWidth="1"/>
    <col min="5897" max="5900" width="28.28515625" style="1" customWidth="1"/>
    <col min="5901" max="5968" width="0" style="1" hidden="1" customWidth="1"/>
    <col min="5969" max="6144" width="9.140625" style="1"/>
    <col min="6145" max="6146" width="0" style="1" hidden="1" customWidth="1"/>
    <col min="6147" max="6147" width="44" style="1" customWidth="1"/>
    <col min="6148" max="6148" width="13.85546875" style="1" customWidth="1"/>
    <col min="6149" max="6149" width="11.85546875" style="1" customWidth="1"/>
    <col min="6150" max="6150" width="13.42578125" style="1" customWidth="1"/>
    <col min="6151" max="6151" width="9.140625" style="1"/>
    <col min="6152" max="6152" width="12.5703125" style="1" customWidth="1"/>
    <col min="6153" max="6156" width="28.28515625" style="1" customWidth="1"/>
    <col min="6157" max="6224" width="0" style="1" hidden="1" customWidth="1"/>
    <col min="6225" max="6400" width="9.140625" style="1"/>
    <col min="6401" max="6402" width="0" style="1" hidden="1" customWidth="1"/>
    <col min="6403" max="6403" width="44" style="1" customWidth="1"/>
    <col min="6404" max="6404" width="13.85546875" style="1" customWidth="1"/>
    <col min="6405" max="6405" width="11.85546875" style="1" customWidth="1"/>
    <col min="6406" max="6406" width="13.42578125" style="1" customWidth="1"/>
    <col min="6407" max="6407" width="9.140625" style="1"/>
    <col min="6408" max="6408" width="12.5703125" style="1" customWidth="1"/>
    <col min="6409" max="6412" width="28.28515625" style="1" customWidth="1"/>
    <col min="6413" max="6480" width="0" style="1" hidden="1" customWidth="1"/>
    <col min="6481" max="6656" width="9.140625" style="1"/>
    <col min="6657" max="6658" width="0" style="1" hidden="1" customWidth="1"/>
    <col min="6659" max="6659" width="44" style="1" customWidth="1"/>
    <col min="6660" max="6660" width="13.85546875" style="1" customWidth="1"/>
    <col min="6661" max="6661" width="11.85546875" style="1" customWidth="1"/>
    <col min="6662" max="6662" width="13.42578125" style="1" customWidth="1"/>
    <col min="6663" max="6663" width="9.140625" style="1"/>
    <col min="6664" max="6664" width="12.5703125" style="1" customWidth="1"/>
    <col min="6665" max="6668" width="28.28515625" style="1" customWidth="1"/>
    <col min="6669" max="6736" width="0" style="1" hidden="1" customWidth="1"/>
    <col min="6737" max="6912" width="9.140625" style="1"/>
    <col min="6913" max="6914" width="0" style="1" hidden="1" customWidth="1"/>
    <col min="6915" max="6915" width="44" style="1" customWidth="1"/>
    <col min="6916" max="6916" width="13.85546875" style="1" customWidth="1"/>
    <col min="6917" max="6917" width="11.85546875" style="1" customWidth="1"/>
    <col min="6918" max="6918" width="13.42578125" style="1" customWidth="1"/>
    <col min="6919" max="6919" width="9.140625" style="1"/>
    <col min="6920" max="6920" width="12.5703125" style="1" customWidth="1"/>
    <col min="6921" max="6924" width="28.28515625" style="1" customWidth="1"/>
    <col min="6925" max="6992" width="0" style="1" hidden="1" customWidth="1"/>
    <col min="6993" max="7168" width="9.140625" style="1"/>
    <col min="7169" max="7170" width="0" style="1" hidden="1" customWidth="1"/>
    <col min="7171" max="7171" width="44" style="1" customWidth="1"/>
    <col min="7172" max="7172" width="13.85546875" style="1" customWidth="1"/>
    <col min="7173" max="7173" width="11.85546875" style="1" customWidth="1"/>
    <col min="7174" max="7174" width="13.42578125" style="1" customWidth="1"/>
    <col min="7175" max="7175" width="9.140625" style="1"/>
    <col min="7176" max="7176" width="12.5703125" style="1" customWidth="1"/>
    <col min="7177" max="7180" width="28.28515625" style="1" customWidth="1"/>
    <col min="7181" max="7248" width="0" style="1" hidden="1" customWidth="1"/>
    <col min="7249" max="7424" width="9.140625" style="1"/>
    <col min="7425" max="7426" width="0" style="1" hidden="1" customWidth="1"/>
    <col min="7427" max="7427" width="44" style="1" customWidth="1"/>
    <col min="7428" max="7428" width="13.85546875" style="1" customWidth="1"/>
    <col min="7429" max="7429" width="11.85546875" style="1" customWidth="1"/>
    <col min="7430" max="7430" width="13.42578125" style="1" customWidth="1"/>
    <col min="7431" max="7431" width="9.140625" style="1"/>
    <col min="7432" max="7432" width="12.5703125" style="1" customWidth="1"/>
    <col min="7433" max="7436" width="28.28515625" style="1" customWidth="1"/>
    <col min="7437" max="7504" width="0" style="1" hidden="1" customWidth="1"/>
    <col min="7505" max="7680" width="9.140625" style="1"/>
    <col min="7681" max="7682" width="0" style="1" hidden="1" customWidth="1"/>
    <col min="7683" max="7683" width="44" style="1" customWidth="1"/>
    <col min="7684" max="7684" width="13.85546875" style="1" customWidth="1"/>
    <col min="7685" max="7685" width="11.85546875" style="1" customWidth="1"/>
    <col min="7686" max="7686" width="13.42578125" style="1" customWidth="1"/>
    <col min="7687" max="7687" width="9.140625" style="1"/>
    <col min="7688" max="7688" width="12.5703125" style="1" customWidth="1"/>
    <col min="7689" max="7692" width="28.28515625" style="1" customWidth="1"/>
    <col min="7693" max="7760" width="0" style="1" hidden="1" customWidth="1"/>
    <col min="7761" max="7936" width="9.140625" style="1"/>
    <col min="7937" max="7938" width="0" style="1" hidden="1" customWidth="1"/>
    <col min="7939" max="7939" width="44" style="1" customWidth="1"/>
    <col min="7940" max="7940" width="13.85546875" style="1" customWidth="1"/>
    <col min="7941" max="7941" width="11.85546875" style="1" customWidth="1"/>
    <col min="7942" max="7942" width="13.42578125" style="1" customWidth="1"/>
    <col min="7943" max="7943" width="9.140625" style="1"/>
    <col min="7944" max="7944" width="12.5703125" style="1" customWidth="1"/>
    <col min="7945" max="7948" width="28.28515625" style="1" customWidth="1"/>
    <col min="7949" max="8016" width="0" style="1" hidden="1" customWidth="1"/>
    <col min="8017" max="8192" width="9.140625" style="1"/>
    <col min="8193" max="8194" width="0" style="1" hidden="1" customWidth="1"/>
    <col min="8195" max="8195" width="44" style="1" customWidth="1"/>
    <col min="8196" max="8196" width="13.85546875" style="1" customWidth="1"/>
    <col min="8197" max="8197" width="11.85546875" style="1" customWidth="1"/>
    <col min="8198" max="8198" width="13.42578125" style="1" customWidth="1"/>
    <col min="8199" max="8199" width="9.140625" style="1"/>
    <col min="8200" max="8200" width="12.5703125" style="1" customWidth="1"/>
    <col min="8201" max="8204" width="28.28515625" style="1" customWidth="1"/>
    <col min="8205" max="8272" width="0" style="1" hidden="1" customWidth="1"/>
    <col min="8273" max="8448" width="9.140625" style="1"/>
    <col min="8449" max="8450" width="0" style="1" hidden="1" customWidth="1"/>
    <col min="8451" max="8451" width="44" style="1" customWidth="1"/>
    <col min="8452" max="8452" width="13.85546875" style="1" customWidth="1"/>
    <col min="8453" max="8453" width="11.85546875" style="1" customWidth="1"/>
    <col min="8454" max="8454" width="13.42578125" style="1" customWidth="1"/>
    <col min="8455" max="8455" width="9.140625" style="1"/>
    <col min="8456" max="8456" width="12.5703125" style="1" customWidth="1"/>
    <col min="8457" max="8460" width="28.28515625" style="1" customWidth="1"/>
    <col min="8461" max="8528" width="0" style="1" hidden="1" customWidth="1"/>
    <col min="8529" max="8704" width="9.140625" style="1"/>
    <col min="8705" max="8706" width="0" style="1" hidden="1" customWidth="1"/>
    <col min="8707" max="8707" width="44" style="1" customWidth="1"/>
    <col min="8708" max="8708" width="13.85546875" style="1" customWidth="1"/>
    <col min="8709" max="8709" width="11.85546875" style="1" customWidth="1"/>
    <col min="8710" max="8710" width="13.42578125" style="1" customWidth="1"/>
    <col min="8711" max="8711" width="9.140625" style="1"/>
    <col min="8712" max="8712" width="12.5703125" style="1" customWidth="1"/>
    <col min="8713" max="8716" width="28.28515625" style="1" customWidth="1"/>
    <col min="8717" max="8784" width="0" style="1" hidden="1" customWidth="1"/>
    <col min="8785" max="8960" width="9.140625" style="1"/>
    <col min="8961" max="8962" width="0" style="1" hidden="1" customWidth="1"/>
    <col min="8963" max="8963" width="44" style="1" customWidth="1"/>
    <col min="8964" max="8964" width="13.85546875" style="1" customWidth="1"/>
    <col min="8965" max="8965" width="11.85546875" style="1" customWidth="1"/>
    <col min="8966" max="8966" width="13.42578125" style="1" customWidth="1"/>
    <col min="8967" max="8967" width="9.140625" style="1"/>
    <col min="8968" max="8968" width="12.5703125" style="1" customWidth="1"/>
    <col min="8969" max="8972" width="28.28515625" style="1" customWidth="1"/>
    <col min="8973" max="9040" width="0" style="1" hidden="1" customWidth="1"/>
    <col min="9041" max="9216" width="9.140625" style="1"/>
    <col min="9217" max="9218" width="0" style="1" hidden="1" customWidth="1"/>
    <col min="9219" max="9219" width="44" style="1" customWidth="1"/>
    <col min="9220" max="9220" width="13.85546875" style="1" customWidth="1"/>
    <col min="9221" max="9221" width="11.85546875" style="1" customWidth="1"/>
    <col min="9222" max="9222" width="13.42578125" style="1" customWidth="1"/>
    <col min="9223" max="9223" width="9.140625" style="1"/>
    <col min="9224" max="9224" width="12.5703125" style="1" customWidth="1"/>
    <col min="9225" max="9228" width="28.28515625" style="1" customWidth="1"/>
    <col min="9229" max="9296" width="0" style="1" hidden="1" customWidth="1"/>
    <col min="9297" max="9472" width="9.140625" style="1"/>
    <col min="9473" max="9474" width="0" style="1" hidden="1" customWidth="1"/>
    <col min="9475" max="9475" width="44" style="1" customWidth="1"/>
    <col min="9476" max="9476" width="13.85546875" style="1" customWidth="1"/>
    <col min="9477" max="9477" width="11.85546875" style="1" customWidth="1"/>
    <col min="9478" max="9478" width="13.42578125" style="1" customWidth="1"/>
    <col min="9479" max="9479" width="9.140625" style="1"/>
    <col min="9480" max="9480" width="12.5703125" style="1" customWidth="1"/>
    <col min="9481" max="9484" width="28.28515625" style="1" customWidth="1"/>
    <col min="9485" max="9552" width="0" style="1" hidden="1" customWidth="1"/>
    <col min="9553" max="9728" width="9.140625" style="1"/>
    <col min="9729" max="9730" width="0" style="1" hidden="1" customWidth="1"/>
    <col min="9731" max="9731" width="44" style="1" customWidth="1"/>
    <col min="9732" max="9732" width="13.85546875" style="1" customWidth="1"/>
    <col min="9733" max="9733" width="11.85546875" style="1" customWidth="1"/>
    <col min="9734" max="9734" width="13.42578125" style="1" customWidth="1"/>
    <col min="9735" max="9735" width="9.140625" style="1"/>
    <col min="9736" max="9736" width="12.5703125" style="1" customWidth="1"/>
    <col min="9737" max="9740" width="28.28515625" style="1" customWidth="1"/>
    <col min="9741" max="9808" width="0" style="1" hidden="1" customWidth="1"/>
    <col min="9809" max="9984" width="9.140625" style="1"/>
    <col min="9985" max="9986" width="0" style="1" hidden="1" customWidth="1"/>
    <col min="9987" max="9987" width="44" style="1" customWidth="1"/>
    <col min="9988" max="9988" width="13.85546875" style="1" customWidth="1"/>
    <col min="9989" max="9989" width="11.85546875" style="1" customWidth="1"/>
    <col min="9990" max="9990" width="13.42578125" style="1" customWidth="1"/>
    <col min="9991" max="9991" width="9.140625" style="1"/>
    <col min="9992" max="9992" width="12.5703125" style="1" customWidth="1"/>
    <col min="9993" max="9996" width="28.28515625" style="1" customWidth="1"/>
    <col min="9997" max="10064" width="0" style="1" hidden="1" customWidth="1"/>
    <col min="10065" max="10240" width="9.140625" style="1"/>
    <col min="10241" max="10242" width="0" style="1" hidden="1" customWidth="1"/>
    <col min="10243" max="10243" width="44" style="1" customWidth="1"/>
    <col min="10244" max="10244" width="13.85546875" style="1" customWidth="1"/>
    <col min="10245" max="10245" width="11.85546875" style="1" customWidth="1"/>
    <col min="10246" max="10246" width="13.42578125" style="1" customWidth="1"/>
    <col min="10247" max="10247" width="9.140625" style="1"/>
    <col min="10248" max="10248" width="12.5703125" style="1" customWidth="1"/>
    <col min="10249" max="10252" width="28.28515625" style="1" customWidth="1"/>
    <col min="10253" max="10320" width="0" style="1" hidden="1" customWidth="1"/>
    <col min="10321" max="10496" width="9.140625" style="1"/>
    <col min="10497" max="10498" width="0" style="1" hidden="1" customWidth="1"/>
    <col min="10499" max="10499" width="44" style="1" customWidth="1"/>
    <col min="10500" max="10500" width="13.85546875" style="1" customWidth="1"/>
    <col min="10501" max="10501" width="11.85546875" style="1" customWidth="1"/>
    <col min="10502" max="10502" width="13.42578125" style="1" customWidth="1"/>
    <col min="10503" max="10503" width="9.140625" style="1"/>
    <col min="10504" max="10504" width="12.5703125" style="1" customWidth="1"/>
    <col min="10505" max="10508" width="28.28515625" style="1" customWidth="1"/>
    <col min="10509" max="10576" width="0" style="1" hidden="1" customWidth="1"/>
    <col min="10577" max="10752" width="9.140625" style="1"/>
    <col min="10753" max="10754" width="0" style="1" hidden="1" customWidth="1"/>
    <col min="10755" max="10755" width="44" style="1" customWidth="1"/>
    <col min="10756" max="10756" width="13.85546875" style="1" customWidth="1"/>
    <col min="10757" max="10757" width="11.85546875" style="1" customWidth="1"/>
    <col min="10758" max="10758" width="13.42578125" style="1" customWidth="1"/>
    <col min="10759" max="10759" width="9.140625" style="1"/>
    <col min="10760" max="10760" width="12.5703125" style="1" customWidth="1"/>
    <col min="10761" max="10764" width="28.28515625" style="1" customWidth="1"/>
    <col min="10765" max="10832" width="0" style="1" hidden="1" customWidth="1"/>
    <col min="10833" max="11008" width="9.140625" style="1"/>
    <col min="11009" max="11010" width="0" style="1" hidden="1" customWidth="1"/>
    <col min="11011" max="11011" width="44" style="1" customWidth="1"/>
    <col min="11012" max="11012" width="13.85546875" style="1" customWidth="1"/>
    <col min="11013" max="11013" width="11.85546875" style="1" customWidth="1"/>
    <col min="11014" max="11014" width="13.42578125" style="1" customWidth="1"/>
    <col min="11015" max="11015" width="9.140625" style="1"/>
    <col min="11016" max="11016" width="12.5703125" style="1" customWidth="1"/>
    <col min="11017" max="11020" width="28.28515625" style="1" customWidth="1"/>
    <col min="11021" max="11088" width="0" style="1" hidden="1" customWidth="1"/>
    <col min="11089" max="11264" width="9.140625" style="1"/>
    <col min="11265" max="11266" width="0" style="1" hidden="1" customWidth="1"/>
    <col min="11267" max="11267" width="44" style="1" customWidth="1"/>
    <col min="11268" max="11268" width="13.85546875" style="1" customWidth="1"/>
    <col min="11269" max="11269" width="11.85546875" style="1" customWidth="1"/>
    <col min="11270" max="11270" width="13.42578125" style="1" customWidth="1"/>
    <col min="11271" max="11271" width="9.140625" style="1"/>
    <col min="11272" max="11272" width="12.5703125" style="1" customWidth="1"/>
    <col min="11273" max="11276" width="28.28515625" style="1" customWidth="1"/>
    <col min="11277" max="11344" width="0" style="1" hidden="1" customWidth="1"/>
    <col min="11345" max="11520" width="9.140625" style="1"/>
    <col min="11521" max="11522" width="0" style="1" hidden="1" customWidth="1"/>
    <col min="11523" max="11523" width="44" style="1" customWidth="1"/>
    <col min="11524" max="11524" width="13.85546875" style="1" customWidth="1"/>
    <col min="11525" max="11525" width="11.85546875" style="1" customWidth="1"/>
    <col min="11526" max="11526" width="13.42578125" style="1" customWidth="1"/>
    <col min="11527" max="11527" width="9.140625" style="1"/>
    <col min="11528" max="11528" width="12.5703125" style="1" customWidth="1"/>
    <col min="11529" max="11532" width="28.28515625" style="1" customWidth="1"/>
    <col min="11533" max="11600" width="0" style="1" hidden="1" customWidth="1"/>
    <col min="11601" max="11776" width="9.140625" style="1"/>
    <col min="11777" max="11778" width="0" style="1" hidden="1" customWidth="1"/>
    <col min="11779" max="11779" width="44" style="1" customWidth="1"/>
    <col min="11780" max="11780" width="13.85546875" style="1" customWidth="1"/>
    <col min="11781" max="11781" width="11.85546875" style="1" customWidth="1"/>
    <col min="11782" max="11782" width="13.42578125" style="1" customWidth="1"/>
    <col min="11783" max="11783" width="9.140625" style="1"/>
    <col min="11784" max="11784" width="12.5703125" style="1" customWidth="1"/>
    <col min="11785" max="11788" width="28.28515625" style="1" customWidth="1"/>
    <col min="11789" max="11856" width="0" style="1" hidden="1" customWidth="1"/>
    <col min="11857" max="12032" width="9.140625" style="1"/>
    <col min="12033" max="12034" width="0" style="1" hidden="1" customWidth="1"/>
    <col min="12035" max="12035" width="44" style="1" customWidth="1"/>
    <col min="12036" max="12036" width="13.85546875" style="1" customWidth="1"/>
    <col min="12037" max="12037" width="11.85546875" style="1" customWidth="1"/>
    <col min="12038" max="12038" width="13.42578125" style="1" customWidth="1"/>
    <col min="12039" max="12039" width="9.140625" style="1"/>
    <col min="12040" max="12040" width="12.5703125" style="1" customWidth="1"/>
    <col min="12041" max="12044" width="28.28515625" style="1" customWidth="1"/>
    <col min="12045" max="12112" width="0" style="1" hidden="1" customWidth="1"/>
    <col min="12113" max="12288" width="9.140625" style="1"/>
    <col min="12289" max="12290" width="0" style="1" hidden="1" customWidth="1"/>
    <col min="12291" max="12291" width="44" style="1" customWidth="1"/>
    <col min="12292" max="12292" width="13.85546875" style="1" customWidth="1"/>
    <col min="12293" max="12293" width="11.85546875" style="1" customWidth="1"/>
    <col min="12294" max="12294" width="13.42578125" style="1" customWidth="1"/>
    <col min="12295" max="12295" width="9.140625" style="1"/>
    <col min="12296" max="12296" width="12.5703125" style="1" customWidth="1"/>
    <col min="12297" max="12300" width="28.28515625" style="1" customWidth="1"/>
    <col min="12301" max="12368" width="0" style="1" hidden="1" customWidth="1"/>
    <col min="12369" max="12544" width="9.140625" style="1"/>
    <col min="12545" max="12546" width="0" style="1" hidden="1" customWidth="1"/>
    <col min="12547" max="12547" width="44" style="1" customWidth="1"/>
    <col min="12548" max="12548" width="13.85546875" style="1" customWidth="1"/>
    <col min="12549" max="12549" width="11.85546875" style="1" customWidth="1"/>
    <col min="12550" max="12550" width="13.42578125" style="1" customWidth="1"/>
    <col min="12551" max="12551" width="9.140625" style="1"/>
    <col min="12552" max="12552" width="12.5703125" style="1" customWidth="1"/>
    <col min="12553" max="12556" width="28.28515625" style="1" customWidth="1"/>
    <col min="12557" max="12624" width="0" style="1" hidden="1" customWidth="1"/>
    <col min="12625" max="12800" width="9.140625" style="1"/>
    <col min="12801" max="12802" width="0" style="1" hidden="1" customWidth="1"/>
    <col min="12803" max="12803" width="44" style="1" customWidth="1"/>
    <col min="12804" max="12804" width="13.85546875" style="1" customWidth="1"/>
    <col min="12805" max="12805" width="11.85546875" style="1" customWidth="1"/>
    <col min="12806" max="12806" width="13.42578125" style="1" customWidth="1"/>
    <col min="12807" max="12807" width="9.140625" style="1"/>
    <col min="12808" max="12808" width="12.5703125" style="1" customWidth="1"/>
    <col min="12809" max="12812" width="28.28515625" style="1" customWidth="1"/>
    <col min="12813" max="12880" width="0" style="1" hidden="1" customWidth="1"/>
    <col min="12881" max="13056" width="9.140625" style="1"/>
    <col min="13057" max="13058" width="0" style="1" hidden="1" customWidth="1"/>
    <col min="13059" max="13059" width="44" style="1" customWidth="1"/>
    <col min="13060" max="13060" width="13.85546875" style="1" customWidth="1"/>
    <col min="13061" max="13061" width="11.85546875" style="1" customWidth="1"/>
    <col min="13062" max="13062" width="13.42578125" style="1" customWidth="1"/>
    <col min="13063" max="13063" width="9.140625" style="1"/>
    <col min="13064" max="13064" width="12.5703125" style="1" customWidth="1"/>
    <col min="13065" max="13068" width="28.28515625" style="1" customWidth="1"/>
    <col min="13069" max="13136" width="0" style="1" hidden="1" customWidth="1"/>
    <col min="13137" max="13312" width="9.140625" style="1"/>
    <col min="13313" max="13314" width="0" style="1" hidden="1" customWidth="1"/>
    <col min="13315" max="13315" width="44" style="1" customWidth="1"/>
    <col min="13316" max="13316" width="13.85546875" style="1" customWidth="1"/>
    <col min="13317" max="13317" width="11.85546875" style="1" customWidth="1"/>
    <col min="13318" max="13318" width="13.42578125" style="1" customWidth="1"/>
    <col min="13319" max="13319" width="9.140625" style="1"/>
    <col min="13320" max="13320" width="12.5703125" style="1" customWidth="1"/>
    <col min="13321" max="13324" width="28.28515625" style="1" customWidth="1"/>
    <col min="13325" max="13392" width="0" style="1" hidden="1" customWidth="1"/>
    <col min="13393" max="13568" width="9.140625" style="1"/>
    <col min="13569" max="13570" width="0" style="1" hidden="1" customWidth="1"/>
    <col min="13571" max="13571" width="44" style="1" customWidth="1"/>
    <col min="13572" max="13572" width="13.85546875" style="1" customWidth="1"/>
    <col min="13573" max="13573" width="11.85546875" style="1" customWidth="1"/>
    <col min="13574" max="13574" width="13.42578125" style="1" customWidth="1"/>
    <col min="13575" max="13575" width="9.140625" style="1"/>
    <col min="13576" max="13576" width="12.5703125" style="1" customWidth="1"/>
    <col min="13577" max="13580" width="28.28515625" style="1" customWidth="1"/>
    <col min="13581" max="13648" width="0" style="1" hidden="1" customWidth="1"/>
    <col min="13649" max="13824" width="9.140625" style="1"/>
    <col min="13825" max="13826" width="0" style="1" hidden="1" customWidth="1"/>
    <col min="13827" max="13827" width="44" style="1" customWidth="1"/>
    <col min="13828" max="13828" width="13.85546875" style="1" customWidth="1"/>
    <col min="13829" max="13829" width="11.85546875" style="1" customWidth="1"/>
    <col min="13830" max="13830" width="13.42578125" style="1" customWidth="1"/>
    <col min="13831" max="13831" width="9.140625" style="1"/>
    <col min="13832" max="13832" width="12.5703125" style="1" customWidth="1"/>
    <col min="13833" max="13836" width="28.28515625" style="1" customWidth="1"/>
    <col min="13837" max="13904" width="0" style="1" hidden="1" customWidth="1"/>
    <col min="13905" max="14080" width="9.140625" style="1"/>
    <col min="14081" max="14082" width="0" style="1" hidden="1" customWidth="1"/>
    <col min="14083" max="14083" width="44" style="1" customWidth="1"/>
    <col min="14084" max="14084" width="13.85546875" style="1" customWidth="1"/>
    <col min="14085" max="14085" width="11.85546875" style="1" customWidth="1"/>
    <col min="14086" max="14086" width="13.42578125" style="1" customWidth="1"/>
    <col min="14087" max="14087" width="9.140625" style="1"/>
    <col min="14088" max="14088" width="12.5703125" style="1" customWidth="1"/>
    <col min="14089" max="14092" width="28.28515625" style="1" customWidth="1"/>
    <col min="14093" max="14160" width="0" style="1" hidden="1" customWidth="1"/>
    <col min="14161" max="14336" width="9.140625" style="1"/>
    <col min="14337" max="14338" width="0" style="1" hidden="1" customWidth="1"/>
    <col min="14339" max="14339" width="44" style="1" customWidth="1"/>
    <col min="14340" max="14340" width="13.85546875" style="1" customWidth="1"/>
    <col min="14341" max="14341" width="11.85546875" style="1" customWidth="1"/>
    <col min="14342" max="14342" width="13.42578125" style="1" customWidth="1"/>
    <col min="14343" max="14343" width="9.140625" style="1"/>
    <col min="14344" max="14344" width="12.5703125" style="1" customWidth="1"/>
    <col min="14345" max="14348" width="28.28515625" style="1" customWidth="1"/>
    <col min="14349" max="14416" width="0" style="1" hidden="1" customWidth="1"/>
    <col min="14417" max="14592" width="9.140625" style="1"/>
    <col min="14593" max="14594" width="0" style="1" hidden="1" customWidth="1"/>
    <col min="14595" max="14595" width="44" style="1" customWidth="1"/>
    <col min="14596" max="14596" width="13.85546875" style="1" customWidth="1"/>
    <col min="14597" max="14597" width="11.85546875" style="1" customWidth="1"/>
    <col min="14598" max="14598" width="13.42578125" style="1" customWidth="1"/>
    <col min="14599" max="14599" width="9.140625" style="1"/>
    <col min="14600" max="14600" width="12.5703125" style="1" customWidth="1"/>
    <col min="14601" max="14604" width="28.28515625" style="1" customWidth="1"/>
    <col min="14605" max="14672" width="0" style="1" hidden="1" customWidth="1"/>
    <col min="14673" max="14848" width="9.140625" style="1"/>
    <col min="14849" max="14850" width="0" style="1" hidden="1" customWidth="1"/>
    <col min="14851" max="14851" width="44" style="1" customWidth="1"/>
    <col min="14852" max="14852" width="13.85546875" style="1" customWidth="1"/>
    <col min="14853" max="14853" width="11.85546875" style="1" customWidth="1"/>
    <col min="14854" max="14854" width="13.42578125" style="1" customWidth="1"/>
    <col min="14855" max="14855" width="9.140625" style="1"/>
    <col min="14856" max="14856" width="12.5703125" style="1" customWidth="1"/>
    <col min="14857" max="14860" width="28.28515625" style="1" customWidth="1"/>
    <col min="14861" max="14928" width="0" style="1" hidden="1" customWidth="1"/>
    <col min="14929" max="15104" width="9.140625" style="1"/>
    <col min="15105" max="15106" width="0" style="1" hidden="1" customWidth="1"/>
    <col min="15107" max="15107" width="44" style="1" customWidth="1"/>
    <col min="15108" max="15108" width="13.85546875" style="1" customWidth="1"/>
    <col min="15109" max="15109" width="11.85546875" style="1" customWidth="1"/>
    <col min="15110" max="15110" width="13.42578125" style="1" customWidth="1"/>
    <col min="15111" max="15111" width="9.140625" style="1"/>
    <col min="15112" max="15112" width="12.5703125" style="1" customWidth="1"/>
    <col min="15113" max="15116" width="28.28515625" style="1" customWidth="1"/>
    <col min="15117" max="15184" width="0" style="1" hidden="1" customWidth="1"/>
    <col min="15185" max="15360" width="9.140625" style="1"/>
    <col min="15361" max="15362" width="0" style="1" hidden="1" customWidth="1"/>
    <col min="15363" max="15363" width="44" style="1" customWidth="1"/>
    <col min="15364" max="15364" width="13.85546875" style="1" customWidth="1"/>
    <col min="15365" max="15365" width="11.85546875" style="1" customWidth="1"/>
    <col min="15366" max="15366" width="13.42578125" style="1" customWidth="1"/>
    <col min="15367" max="15367" width="9.140625" style="1"/>
    <col min="15368" max="15368" width="12.5703125" style="1" customWidth="1"/>
    <col min="15369" max="15372" width="28.28515625" style="1" customWidth="1"/>
    <col min="15373" max="15440" width="0" style="1" hidden="1" customWidth="1"/>
    <col min="15441" max="15616" width="9.140625" style="1"/>
    <col min="15617" max="15618" width="0" style="1" hidden="1" customWidth="1"/>
    <col min="15619" max="15619" width="44" style="1" customWidth="1"/>
    <col min="15620" max="15620" width="13.85546875" style="1" customWidth="1"/>
    <col min="15621" max="15621" width="11.85546875" style="1" customWidth="1"/>
    <col min="15622" max="15622" width="13.42578125" style="1" customWidth="1"/>
    <col min="15623" max="15623" width="9.140625" style="1"/>
    <col min="15624" max="15624" width="12.5703125" style="1" customWidth="1"/>
    <col min="15625" max="15628" width="28.28515625" style="1" customWidth="1"/>
    <col min="15629" max="15696" width="0" style="1" hidden="1" customWidth="1"/>
    <col min="15697" max="15872" width="9.140625" style="1"/>
    <col min="15873" max="15874" width="0" style="1" hidden="1" customWidth="1"/>
    <col min="15875" max="15875" width="44" style="1" customWidth="1"/>
    <col min="15876" max="15876" width="13.85546875" style="1" customWidth="1"/>
    <col min="15877" max="15877" width="11.85546875" style="1" customWidth="1"/>
    <col min="15878" max="15878" width="13.42578125" style="1" customWidth="1"/>
    <col min="15879" max="15879" width="9.140625" style="1"/>
    <col min="15880" max="15880" width="12.5703125" style="1" customWidth="1"/>
    <col min="15881" max="15884" width="28.28515625" style="1" customWidth="1"/>
    <col min="15885" max="15952" width="0" style="1" hidden="1" customWidth="1"/>
    <col min="15953" max="16128" width="9.140625" style="1"/>
    <col min="16129" max="16130" width="0" style="1" hidden="1" customWidth="1"/>
    <col min="16131" max="16131" width="44" style="1" customWidth="1"/>
    <col min="16132" max="16132" width="13.85546875" style="1" customWidth="1"/>
    <col min="16133" max="16133" width="11.85546875" style="1" customWidth="1"/>
    <col min="16134" max="16134" width="13.42578125" style="1" customWidth="1"/>
    <col min="16135" max="16135" width="9.140625" style="1"/>
    <col min="16136" max="16136" width="12.5703125" style="1" customWidth="1"/>
    <col min="16137" max="16140" width="28.28515625" style="1" customWidth="1"/>
    <col min="16141" max="16208" width="0" style="1" hidden="1" customWidth="1"/>
    <col min="16209" max="16384" width="9.140625" style="1"/>
  </cols>
  <sheetData>
    <row r="1" spans="1:67" ht="33" customHeight="1" x14ac:dyDescent="0.2">
      <c r="L1" s="4" t="s">
        <v>0</v>
      </c>
      <c r="M1" s="5"/>
      <c r="AD1" s="1" t="s">
        <v>1</v>
      </c>
      <c r="AJ1" s="1" t="s">
        <v>2</v>
      </c>
      <c r="AP1" s="1" t="s">
        <v>3</v>
      </c>
      <c r="AV1" s="1" t="s">
        <v>4</v>
      </c>
      <c r="BD1" s="6" t="s">
        <v>1</v>
      </c>
      <c r="BE1" s="6" t="s">
        <v>2</v>
      </c>
      <c r="BF1" s="6" t="s">
        <v>3</v>
      </c>
      <c r="BG1" s="6" t="s">
        <v>4</v>
      </c>
      <c r="BH1" s="7" t="s">
        <v>1</v>
      </c>
      <c r="BI1" s="7" t="s">
        <v>2</v>
      </c>
      <c r="BJ1" s="7" t="s">
        <v>3</v>
      </c>
      <c r="BK1" s="7" t="s">
        <v>4</v>
      </c>
      <c r="BL1" s="8" t="s">
        <v>1</v>
      </c>
      <c r="BM1" s="8" t="s">
        <v>2</v>
      </c>
      <c r="BN1" s="8" t="s">
        <v>3</v>
      </c>
      <c r="BO1" s="8" t="s">
        <v>4</v>
      </c>
    </row>
    <row r="2" spans="1:67" ht="37.35" customHeight="1" x14ac:dyDescent="0.2">
      <c r="C2" s="9" t="str">
        <f>'[1]1GenInfo'!D4</f>
        <v>ทบทวนแผนยุทธศาสตร์สำนักงานอธิการบดี
ระยะ 4 ปี  พ.ศ. 2561 - 2564</v>
      </c>
      <c r="D2" s="10"/>
      <c r="E2" s="10"/>
      <c r="F2" s="10"/>
      <c r="G2" s="10"/>
      <c r="H2" s="10"/>
      <c r="I2" s="10"/>
      <c r="J2" s="10"/>
      <c r="K2" s="10"/>
      <c r="L2" s="10"/>
      <c r="M2" s="11"/>
      <c r="N2" s="12"/>
      <c r="S2" s="13" t="s">
        <v>5</v>
      </c>
      <c r="T2" s="13" t="s">
        <v>6</v>
      </c>
      <c r="U2" s="13" t="s">
        <v>7</v>
      </c>
      <c r="V2" s="13" t="s">
        <v>8</v>
      </c>
      <c r="W2" s="13" t="s">
        <v>9</v>
      </c>
      <c r="X2" s="14" t="s">
        <v>10</v>
      </c>
      <c r="Y2" s="14" t="s">
        <v>11</v>
      </c>
      <c r="Z2" s="14" t="s">
        <v>12</v>
      </c>
      <c r="AA2" s="14" t="s">
        <v>13</v>
      </c>
      <c r="AB2" s="14" t="s">
        <v>14</v>
      </c>
      <c r="AD2" s="13"/>
      <c r="AE2" s="13" t="s">
        <v>15</v>
      </c>
      <c r="AF2" s="13" t="s">
        <v>16</v>
      </c>
      <c r="AG2" s="13" t="s">
        <v>17</v>
      </c>
      <c r="AH2" s="13" t="s">
        <v>18</v>
      </c>
      <c r="AI2" s="13" t="s">
        <v>19</v>
      </c>
      <c r="AJ2" s="13"/>
      <c r="AK2" s="13" t="s">
        <v>20</v>
      </c>
      <c r="AL2" s="13" t="s">
        <v>21</v>
      </c>
      <c r="AM2" s="13" t="s">
        <v>22</v>
      </c>
      <c r="AN2" s="13" t="s">
        <v>23</v>
      </c>
      <c r="AO2" s="13" t="s">
        <v>24</v>
      </c>
      <c r="AP2" s="13"/>
      <c r="AQ2" s="13" t="s">
        <v>15</v>
      </c>
      <c r="AR2" s="13" t="s">
        <v>16</v>
      </c>
      <c r="AS2" s="13" t="s">
        <v>17</v>
      </c>
      <c r="AT2" s="13" t="s">
        <v>18</v>
      </c>
      <c r="AU2" s="13" t="s">
        <v>19</v>
      </c>
      <c r="AV2" s="13"/>
      <c r="AW2" s="13" t="s">
        <v>20</v>
      </c>
      <c r="AX2" s="13" t="s">
        <v>21</v>
      </c>
      <c r="AY2" s="13" t="s">
        <v>22</v>
      </c>
      <c r="AZ2" s="13" t="s">
        <v>23</v>
      </c>
      <c r="BA2" s="13" t="s">
        <v>24</v>
      </c>
      <c r="BC2" s="1">
        <v>1</v>
      </c>
      <c r="BD2" s="15">
        <f>AE3</f>
        <v>5</v>
      </c>
      <c r="BE2" s="15">
        <f>AK3</f>
        <v>3</v>
      </c>
      <c r="BF2" s="15">
        <f>AQ3</f>
        <v>1</v>
      </c>
      <c r="BG2" s="15">
        <f>AW3</f>
        <v>1</v>
      </c>
      <c r="BH2" s="15" t="str">
        <f>AD14</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O06 เป็นแหล่งข้อมูลที่เป็นปัจจุบันด้านการบริหารเพื่อการตัดสินใจที่สำคัญของผู้บริหารในการบริหารงานของมหาวิทยาลัย</v>
      </c>
      <c r="BI2" s="15" t="str">
        <f>AD22</f>
        <v>W02 สำนักงานอธิการบดีควรมีแผนการพัฒนาบุคลากรในระดับบุคคลและการบริหารจัดการทรัพยากรบุคคลอย่างประสิทธิภาพ X O06 เป็นแหล่งข้อมูลที่เป็นปัจจุบันด้านการบริหารเพื่อการตัดสินใจที่สำคัญของผู้บริหารในการบริหารงานของมหาวิทยาลัย</v>
      </c>
      <c r="BJ2" s="15" t="str">
        <f>AD30</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BK2" s="15" t="str">
        <f>AD38</f>
        <v>W02 สำนักงานอธิการบดีควรมีแผนการพัฒนาบุคลากรในระดับบุคคลและการบริหารจัดการทรัพยากรบุคคลอย่างประสิทธิภาพ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BL2" s="15" t="str">
        <f ca="1">AK14</f>
        <v xml:space="preserve"> X </v>
      </c>
      <c r="BM2" s="15" t="str">
        <f ca="1">AK22</f>
        <v xml:space="preserve"> X </v>
      </c>
      <c r="BN2" s="15" t="e">
        <f ca="1">AK30</f>
        <v>#NAME?</v>
      </c>
      <c r="BO2" s="15" t="e">
        <f ca="1">AK38</f>
        <v>#NAME?</v>
      </c>
    </row>
    <row r="3" spans="1:67" ht="43.7" customHeight="1" x14ac:dyDescent="0.2">
      <c r="K3" s="16" t="s">
        <v>25</v>
      </c>
      <c r="L3" s="17" t="s">
        <v>26</v>
      </c>
      <c r="R3" s="18" t="s">
        <v>15</v>
      </c>
      <c r="S3" s="19">
        <f>$S14*$U$14</f>
        <v>0.86210050828971718</v>
      </c>
      <c r="T3" s="19">
        <f>$S14*$U$15</f>
        <v>1.0135344851144241</v>
      </c>
      <c r="U3" s="19">
        <f>$S14*$U$16</f>
        <v>0.90621907095412069</v>
      </c>
      <c r="V3" s="19">
        <f>$S14*$U$17</f>
        <v>3.4448252037394683E-6</v>
      </c>
      <c r="W3" s="19">
        <f>$S14*$U$18</f>
        <v>3.5596527105307841E-6</v>
      </c>
      <c r="X3" s="20">
        <f>$S14*$V$14</f>
        <v>1.237108270517405</v>
      </c>
      <c r="Y3" s="20">
        <f>$S14*$V$15</f>
        <v>0.53657708224849676</v>
      </c>
      <c r="Z3" s="20">
        <f>$S14*$V$16</f>
        <v>4.0189627376960466E-6</v>
      </c>
      <c r="AA3" s="20">
        <f>$S14*$V$17</f>
        <v>4.1337902444873615E-6</v>
      </c>
      <c r="AB3" s="20">
        <f>$S14*$V$18</f>
        <v>4.2486177512786772E-6</v>
      </c>
      <c r="AD3" s="13" t="s">
        <v>5</v>
      </c>
      <c r="AE3" s="21">
        <f t="shared" ref="AE3:AI7" si="0">RANK(S3,$S$3:$W$7)</f>
        <v>5</v>
      </c>
      <c r="AF3" s="21">
        <f t="shared" si="0"/>
        <v>1</v>
      </c>
      <c r="AG3" s="21">
        <f t="shared" si="0"/>
        <v>3</v>
      </c>
      <c r="AH3" s="21">
        <f t="shared" si="0"/>
        <v>11</v>
      </c>
      <c r="AI3" s="21">
        <f t="shared" si="0"/>
        <v>10</v>
      </c>
      <c r="AJ3" s="13" t="s">
        <v>5</v>
      </c>
      <c r="AK3" s="13">
        <f t="shared" ref="AK3:AO7" si="1">RANK(S8,$S$8:$W$12)</f>
        <v>3</v>
      </c>
      <c r="AL3" s="13">
        <f t="shared" si="1"/>
        <v>1</v>
      </c>
      <c r="AM3" s="13">
        <f t="shared" si="1"/>
        <v>2</v>
      </c>
      <c r="AN3" s="13">
        <f t="shared" si="1"/>
        <v>11</v>
      </c>
      <c r="AO3" s="13">
        <f t="shared" si="1"/>
        <v>10</v>
      </c>
      <c r="AP3" s="1" t="s">
        <v>10</v>
      </c>
      <c r="AQ3" s="13">
        <f t="shared" ref="AQ3:AU7" si="2">RANK(X3,$X$3:$AB$7)</f>
        <v>1</v>
      </c>
      <c r="AR3" s="13">
        <f t="shared" si="2"/>
        <v>4</v>
      </c>
      <c r="AS3" s="13">
        <f t="shared" si="2"/>
        <v>10</v>
      </c>
      <c r="AT3" s="13">
        <f t="shared" si="2"/>
        <v>8</v>
      </c>
      <c r="AU3" s="13">
        <f t="shared" si="2"/>
        <v>7</v>
      </c>
      <c r="AV3" s="1" t="s">
        <v>10</v>
      </c>
      <c r="AW3" s="13">
        <f t="shared" ref="AW3:BA7" si="3">RANK(X8,$X$8:$AB$12)</f>
        <v>1</v>
      </c>
      <c r="AX3" s="13">
        <f t="shared" si="3"/>
        <v>2</v>
      </c>
      <c r="AY3" s="13">
        <f t="shared" si="3"/>
        <v>9</v>
      </c>
      <c r="AZ3" s="13">
        <f t="shared" si="3"/>
        <v>8</v>
      </c>
      <c r="BA3" s="13">
        <f t="shared" si="3"/>
        <v>7</v>
      </c>
      <c r="BC3" s="1">
        <v>2</v>
      </c>
      <c r="BD3" s="15">
        <f>AE4</f>
        <v>6</v>
      </c>
      <c r="BE3" s="15">
        <f>AK4</f>
        <v>6</v>
      </c>
      <c r="BF3" s="15">
        <f>AQ4</f>
        <v>2</v>
      </c>
      <c r="BG3" s="15">
        <f>AW4</f>
        <v>3</v>
      </c>
      <c r="BH3" s="15" t="str">
        <f>AD15</f>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O06 เป็นแหล่งข้อมูลที่เป็นปัจจุบันด้านการบริหารเพื่อการตัดสินใจที่สำคัญของผู้บริหารในการบริหารงานของมหาวิทยาลัย</v>
      </c>
      <c r="BI3" s="15" t="str">
        <f>AD23</f>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O06 เป็นแหล่งข้อมูลที่เป็นปัจจุบันด้านการบริหารเพื่อการตัดสินใจที่สำคัญของผู้บริหารในการบริหารงานของมหาวิทยาลัย</v>
      </c>
      <c r="BJ3" s="15" t="str">
        <f>AD31</f>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BK3" s="15" t="str">
        <f>AD39</f>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BL3" s="15" t="str">
        <f ca="1">AK15</f>
        <v xml:space="preserve"> X </v>
      </c>
      <c r="BM3" s="15" t="str">
        <f ca="1">AK23</f>
        <v xml:space="preserve"> X </v>
      </c>
      <c r="BN3" s="15" t="e">
        <f ca="1">AK31</f>
        <v>#NAME?</v>
      </c>
      <c r="BO3" s="15" t="e">
        <f ca="1">AK39</f>
        <v>#NAME?</v>
      </c>
    </row>
    <row r="4" spans="1:67" ht="29.1" customHeight="1" x14ac:dyDescent="0.2">
      <c r="B4" s="22"/>
      <c r="C4" s="23" t="s">
        <v>27</v>
      </c>
      <c r="D4" s="23"/>
      <c r="E4" s="23"/>
      <c r="F4" s="23"/>
      <c r="G4" s="23"/>
      <c r="H4" s="24"/>
      <c r="I4" s="24"/>
      <c r="J4" s="24"/>
      <c r="K4" s="24"/>
      <c r="L4" s="24"/>
      <c r="M4" s="12"/>
      <c r="R4" s="18" t="s">
        <v>16</v>
      </c>
      <c r="S4" s="19">
        <f>$S15*$U$14</f>
        <v>0.82749785018257294</v>
      </c>
      <c r="T4" s="19">
        <f>$S15*$U$15</f>
        <v>0.97285362838022427</v>
      </c>
      <c r="U4" s="19">
        <f>$S15*$U$16</f>
        <v>0.86984559897391256</v>
      </c>
      <c r="V4" s="19">
        <f>$S15*$U$17</f>
        <v>3.3065581367122768E-6</v>
      </c>
      <c r="W4" s="19">
        <f>$S15*$U$18</f>
        <v>3.4167767412693525E-6</v>
      </c>
      <c r="X4" s="20">
        <f>$S15*$V$14</f>
        <v>1.1874536953088164</v>
      </c>
      <c r="Y4" s="20">
        <f>$S15*$V$15</f>
        <v>0.5150401580190842</v>
      </c>
      <c r="Z4" s="20">
        <f>$S15*$V$16</f>
        <v>3.8576511594976563E-6</v>
      </c>
      <c r="AA4" s="20">
        <f>$S15*$V$17</f>
        <v>3.9678697640547316E-6</v>
      </c>
      <c r="AB4" s="20">
        <f>$S15*$V$18</f>
        <v>4.0780883686118078E-6</v>
      </c>
      <c r="AD4" s="13" t="s">
        <v>6</v>
      </c>
      <c r="AE4" s="21">
        <f t="shared" si="0"/>
        <v>6</v>
      </c>
      <c r="AF4" s="21">
        <f t="shared" si="0"/>
        <v>2</v>
      </c>
      <c r="AG4" s="21">
        <f t="shared" si="0"/>
        <v>4</v>
      </c>
      <c r="AH4" s="21">
        <f t="shared" si="0"/>
        <v>13</v>
      </c>
      <c r="AI4" s="21">
        <f t="shared" si="0"/>
        <v>12</v>
      </c>
      <c r="AJ4" s="13" t="s">
        <v>6</v>
      </c>
      <c r="AK4" s="13">
        <f t="shared" si="1"/>
        <v>6</v>
      </c>
      <c r="AL4" s="13">
        <f t="shared" si="1"/>
        <v>4</v>
      </c>
      <c r="AM4" s="13">
        <f t="shared" si="1"/>
        <v>5</v>
      </c>
      <c r="AN4" s="13">
        <f t="shared" si="1"/>
        <v>19</v>
      </c>
      <c r="AO4" s="13">
        <f t="shared" si="1"/>
        <v>18</v>
      </c>
      <c r="AP4" s="1" t="s">
        <v>11</v>
      </c>
      <c r="AQ4" s="13">
        <f t="shared" si="2"/>
        <v>2</v>
      </c>
      <c r="AR4" s="13">
        <f t="shared" si="2"/>
        <v>5</v>
      </c>
      <c r="AS4" s="13">
        <f t="shared" si="2"/>
        <v>12</v>
      </c>
      <c r="AT4" s="13">
        <f t="shared" si="2"/>
        <v>11</v>
      </c>
      <c r="AU4" s="13">
        <f t="shared" si="2"/>
        <v>9</v>
      </c>
      <c r="AV4" s="1" t="s">
        <v>11</v>
      </c>
      <c r="AW4" s="13">
        <f t="shared" si="3"/>
        <v>3</v>
      </c>
      <c r="AX4" s="13">
        <f t="shared" si="3"/>
        <v>5</v>
      </c>
      <c r="AY4" s="13">
        <f t="shared" si="3"/>
        <v>14</v>
      </c>
      <c r="AZ4" s="13">
        <f t="shared" si="3"/>
        <v>13</v>
      </c>
      <c r="BA4" s="13">
        <f t="shared" si="3"/>
        <v>12</v>
      </c>
      <c r="BC4" s="1">
        <v>3</v>
      </c>
      <c r="BD4" s="15">
        <f>AE5</f>
        <v>9</v>
      </c>
      <c r="BE4" s="15">
        <f>AK5</f>
        <v>9</v>
      </c>
      <c r="BF4" s="15">
        <f>AQ5</f>
        <v>3</v>
      </c>
      <c r="BG4" s="15">
        <f>AW5</f>
        <v>4</v>
      </c>
      <c r="BH4" s="15" t="str">
        <f>AD16</f>
        <v>S03 สำนักงานอธิการบดีสนับสนุนการพัฒนาตนเองของบุคลากรและส่งเสริมความก้าวหน้าในสายงาน X O06 เป็นแหล่งข้อมูลที่เป็นปัจจุบันด้านการบริหารเพื่อการตัดสินใจที่สำคัญของผู้บริหารในการบริหารงานของมหาวิทยาลัย</v>
      </c>
      <c r="BI4" s="15" t="str">
        <f>AD24</f>
        <v>W03 การถ่ายทอดความรู้ในลักษณะบูรณาการทางความรู้ร่วมกันระหว่างกองภายในสำนักงานอธิการบดียังไม่เพียงพอ X O06 เป็นแหล่งข้อมูลที่เป็นปัจจุบันด้านการบริหารเพื่อการตัดสินใจที่สำคัญของผู้บริหารในการบริหารงานของมหาวิทยาลัย</v>
      </c>
      <c r="BJ4" s="15" t="str">
        <f>AD32</f>
        <v>S03 สำนักงานอธิการบดีสนับสนุนการพัฒนาตนเองของบุคลากรและส่งเสริมความก้าวหน้าในสายงาน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BK4" s="15" t="str">
        <f>AD40</f>
        <v>W03 การถ่ายทอดความรู้ในลักษณะบูรณาการทางความรู้ร่วมกันระหว่างกองภายในสำนักงานอธิการบดียังไม่เพียงพอ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BL4" s="15" t="str">
        <f ca="1">AK16</f>
        <v xml:space="preserve"> X </v>
      </c>
      <c r="BM4" s="15" t="str">
        <f ca="1">AK24</f>
        <v xml:space="preserve"> X </v>
      </c>
      <c r="BN4" s="15" t="e">
        <f ca="1">AK32</f>
        <v>#NAME?</v>
      </c>
      <c r="BO4" s="15" t="e">
        <f ca="1">AK40</f>
        <v>#NAME?</v>
      </c>
    </row>
    <row r="5" spans="1:67" ht="10.7" customHeight="1" thickBot="1" x14ac:dyDescent="0.25">
      <c r="B5" s="22"/>
      <c r="C5" s="25"/>
      <c r="D5" s="25"/>
      <c r="E5" s="25"/>
      <c r="F5" s="25"/>
      <c r="G5" s="25"/>
      <c r="H5" s="25"/>
      <c r="I5" s="25"/>
      <c r="R5" s="18" t="s">
        <v>17</v>
      </c>
      <c r="S5" s="19">
        <f>$S16*$U$14</f>
        <v>0.6386662023922639</v>
      </c>
      <c r="T5" s="19">
        <f>$S16*$U$15</f>
        <v>0.75085238249748587</v>
      </c>
      <c r="U5" s="19">
        <f>$S16*$U$16</f>
        <v>0.67135036694261185</v>
      </c>
      <c r="V5" s="19">
        <f>$S16*$U$17</f>
        <v>2.5520150024526844E-6</v>
      </c>
      <c r="W5" s="19">
        <f>$S16*$U$18</f>
        <v>2.6370821692011069E-6</v>
      </c>
      <c r="X5" s="20">
        <f>$S16*$V$14</f>
        <v>0.91648158594275186</v>
      </c>
      <c r="Y5" s="20">
        <f>$S16*$V$15</f>
        <v>0.39751008625458711</v>
      </c>
      <c r="Z5" s="20">
        <f>$S16*$V$16</f>
        <v>2.9773508361947981E-6</v>
      </c>
      <c r="AA5" s="20">
        <f>$S16*$V$17</f>
        <v>3.0624180029432207E-6</v>
      </c>
      <c r="AB5" s="20">
        <f>$S16*$V$18</f>
        <v>3.1474851696916437E-6</v>
      </c>
      <c r="AD5" s="13" t="s">
        <v>7</v>
      </c>
      <c r="AE5" s="21">
        <f t="shared" si="0"/>
        <v>9</v>
      </c>
      <c r="AF5" s="21">
        <f t="shared" si="0"/>
        <v>7</v>
      </c>
      <c r="AG5" s="21">
        <f t="shared" si="0"/>
        <v>8</v>
      </c>
      <c r="AH5" s="21">
        <f t="shared" si="0"/>
        <v>15</v>
      </c>
      <c r="AI5" s="21">
        <f t="shared" si="0"/>
        <v>14</v>
      </c>
      <c r="AJ5" s="13" t="s">
        <v>7</v>
      </c>
      <c r="AK5" s="13">
        <f t="shared" si="1"/>
        <v>9</v>
      </c>
      <c r="AL5" s="13">
        <f t="shared" si="1"/>
        <v>7</v>
      </c>
      <c r="AM5" s="13">
        <f t="shared" si="1"/>
        <v>8</v>
      </c>
      <c r="AN5" s="13">
        <f t="shared" si="1"/>
        <v>21</v>
      </c>
      <c r="AO5" s="13">
        <f t="shared" si="1"/>
        <v>20</v>
      </c>
      <c r="AP5" s="1" t="s">
        <v>12</v>
      </c>
      <c r="AQ5" s="13">
        <f t="shared" si="2"/>
        <v>3</v>
      </c>
      <c r="AR5" s="13">
        <f t="shared" si="2"/>
        <v>6</v>
      </c>
      <c r="AS5" s="13">
        <f t="shared" si="2"/>
        <v>15</v>
      </c>
      <c r="AT5" s="13">
        <f t="shared" si="2"/>
        <v>14</v>
      </c>
      <c r="AU5" s="13">
        <f t="shared" si="2"/>
        <v>13</v>
      </c>
      <c r="AV5" s="1" t="s">
        <v>12</v>
      </c>
      <c r="AW5" s="13">
        <f t="shared" si="3"/>
        <v>4</v>
      </c>
      <c r="AX5" s="13">
        <f t="shared" si="3"/>
        <v>6</v>
      </c>
      <c r="AY5" s="13">
        <f t="shared" si="3"/>
        <v>19</v>
      </c>
      <c r="AZ5" s="13">
        <f t="shared" si="3"/>
        <v>18</v>
      </c>
      <c r="BA5" s="13">
        <f t="shared" si="3"/>
        <v>17</v>
      </c>
      <c r="BC5" s="1">
        <v>4</v>
      </c>
      <c r="BD5" s="15">
        <f>AE6</f>
        <v>21</v>
      </c>
      <c r="BE5" s="15">
        <f>AK6</f>
        <v>17</v>
      </c>
      <c r="BF5" s="15">
        <f>AQ6</f>
        <v>17</v>
      </c>
      <c r="BG5" s="15">
        <f>AW6</f>
        <v>11</v>
      </c>
      <c r="BH5" s="15" t="str">
        <f>AD17</f>
        <v>S04 สำนักงานอธิการบดีได้รับงบประมาณในการพัฒนาบุคลากรในสายงานวิชาชีพอย่างเพียงพอ X O06 เป็นแหล่งข้อมูลที่เป็นปัจจุบันด้านการบริหารเพื่อการตัดสินใจที่สำคัญของผู้บริหารในการบริหารงานของมหาวิทยาลัย</v>
      </c>
      <c r="BI5" s="15" t="str">
        <f>AD25</f>
        <v>W04 การวางแผนและการบริหารจัดการ การใช้งบประมาณไม่ตรงตามเป้าหมายที่กำหนดไว้ X O06 เป็นแหล่งข้อมูลที่เป็นปัจจุบันด้านการบริหารเพื่อการตัดสินใจที่สำคัญของผู้บริหารในการบริหารงานของมหาวิทยาลัย</v>
      </c>
      <c r="BJ5" s="15" t="str">
        <f>AD33</f>
        <v>S04 สำนักงานอธิการบดีได้รับงบประมาณในการพัฒนาบุคลากรในสายงานวิชาชีพอย่างเพียงพอ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BK5" s="15" t="str">
        <f>AD41</f>
        <v>W04 การวางแผนและการบริหารจัดการ การใช้งบประมาณไม่ตรงตามเป้าหมายที่กำหนดไว้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BL5" s="15" t="str">
        <f ca="1">AK17</f>
        <v xml:space="preserve"> X </v>
      </c>
      <c r="BM5" s="15" t="str">
        <f ca="1">AK25</f>
        <v xml:space="preserve"> X </v>
      </c>
      <c r="BN5" s="15" t="e">
        <f ca="1">AK33</f>
        <v>#NAME?</v>
      </c>
      <c r="BO5" s="15" t="e">
        <f ca="1">AK41</f>
        <v>#NAME?</v>
      </c>
    </row>
    <row r="6" spans="1:67" ht="15" customHeight="1" x14ac:dyDescent="0.2">
      <c r="B6" s="22"/>
      <c r="C6" s="26" t="s">
        <v>28</v>
      </c>
      <c r="D6" s="27" t="s">
        <v>29</v>
      </c>
      <c r="E6" s="27" t="s">
        <v>30</v>
      </c>
      <c r="F6" s="27" t="s">
        <v>31</v>
      </c>
      <c r="G6" s="28" t="s">
        <v>32</v>
      </c>
      <c r="H6" s="29" t="s">
        <v>33</v>
      </c>
      <c r="I6" s="30" t="s">
        <v>34</v>
      </c>
      <c r="J6" s="31"/>
      <c r="K6" s="31"/>
      <c r="L6" s="32"/>
      <c r="M6" s="1"/>
      <c r="R6" s="18" t="s">
        <v>18</v>
      </c>
      <c r="S6" s="19">
        <f>$S17*$U$14</f>
        <v>1.2763241127147567E-6</v>
      </c>
      <c r="T6" s="19">
        <f>$S17*$U$15</f>
        <v>1.5005193593793231E-6</v>
      </c>
      <c r="U6" s="19">
        <f>$S17*$U$16</f>
        <v>1.3416408418031147E-6</v>
      </c>
      <c r="V6" s="19">
        <f>$S17*$U$17</f>
        <v>5.1000010200001531E-12</v>
      </c>
      <c r="W6" s="19">
        <f>$S17*$U$18</f>
        <v>5.270001054000158E-12</v>
      </c>
      <c r="X6" s="20">
        <f>$S17*$V$14</f>
        <v>1.8315162797347435E-6</v>
      </c>
      <c r="Y6" s="20">
        <f>$S17*$V$15</f>
        <v>7.9439260482808633E-7</v>
      </c>
      <c r="Z6" s="20">
        <f>$S17*$V$16</f>
        <v>5.9500011900001782E-12</v>
      </c>
      <c r="AA6" s="20">
        <f>$S17*$V$17</f>
        <v>6.1200012240001831E-12</v>
      </c>
      <c r="AB6" s="20">
        <f>$S17*$V$18</f>
        <v>6.2900012580001879E-12</v>
      </c>
      <c r="AD6" s="13" t="s">
        <v>8</v>
      </c>
      <c r="AE6" s="21">
        <f t="shared" si="0"/>
        <v>21</v>
      </c>
      <c r="AF6" s="21">
        <f t="shared" si="0"/>
        <v>17</v>
      </c>
      <c r="AG6" s="21">
        <f t="shared" si="0"/>
        <v>20</v>
      </c>
      <c r="AH6" s="21">
        <f t="shared" si="0"/>
        <v>25</v>
      </c>
      <c r="AI6" s="21">
        <f t="shared" si="0"/>
        <v>24</v>
      </c>
      <c r="AJ6" s="13" t="s">
        <v>8</v>
      </c>
      <c r="AK6" s="13">
        <f t="shared" si="1"/>
        <v>17</v>
      </c>
      <c r="AL6" s="13">
        <f t="shared" si="1"/>
        <v>13</v>
      </c>
      <c r="AM6" s="13">
        <f t="shared" si="1"/>
        <v>15</v>
      </c>
      <c r="AN6" s="13">
        <f t="shared" si="1"/>
        <v>25</v>
      </c>
      <c r="AO6" s="13">
        <f t="shared" si="1"/>
        <v>24</v>
      </c>
      <c r="AP6" s="1" t="s">
        <v>13</v>
      </c>
      <c r="AQ6" s="13">
        <f t="shared" si="2"/>
        <v>17</v>
      </c>
      <c r="AR6" s="13">
        <f t="shared" si="2"/>
        <v>19</v>
      </c>
      <c r="AS6" s="13">
        <f t="shared" si="2"/>
        <v>25</v>
      </c>
      <c r="AT6" s="13">
        <f t="shared" si="2"/>
        <v>24</v>
      </c>
      <c r="AU6" s="13">
        <f t="shared" si="2"/>
        <v>23</v>
      </c>
      <c r="AV6" s="1" t="s">
        <v>13</v>
      </c>
      <c r="AW6" s="13">
        <f t="shared" si="3"/>
        <v>11</v>
      </c>
      <c r="AX6" s="13">
        <f t="shared" si="3"/>
        <v>16</v>
      </c>
      <c r="AY6" s="13">
        <f t="shared" si="3"/>
        <v>25</v>
      </c>
      <c r="AZ6" s="13">
        <f t="shared" si="3"/>
        <v>24</v>
      </c>
      <c r="BA6" s="13">
        <f t="shared" si="3"/>
        <v>22</v>
      </c>
      <c r="BC6" s="1">
        <v>5</v>
      </c>
      <c r="BD6" s="15">
        <f>AE7</f>
        <v>19</v>
      </c>
      <c r="BE6" s="15">
        <f>AK7</f>
        <v>16</v>
      </c>
      <c r="BF6" s="15">
        <f>AQ7</f>
        <v>16</v>
      </c>
      <c r="BG6" s="15">
        <f>AW7</f>
        <v>10</v>
      </c>
      <c r="BH6" s="15" t="str">
        <f>AD18</f>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O06 เป็นแหล่งข้อมูลที่เป็นปัจจุบันด้านการบริหารเพื่อการตัดสินใจที่สำคัญของผู้บริหารในการบริหารงานของมหาวิทยาลัย</v>
      </c>
      <c r="BI6" s="15" t="str">
        <f>AD26</f>
        <v>W05 การออกประกาศหรือแนวปฏิบัติด้านการเงิน การคลัง ไม่ทันสมัย และยังไม่ครอบคลุม X O06 เป็นแหล่งข้อมูลที่เป็นปัจจุบันด้านการบริหารเพื่อการตัดสินใจที่สำคัญของผู้บริหารในการบริหารงานของมหาวิทยาลัย</v>
      </c>
      <c r="BJ6" s="15" t="str">
        <f>AD34</f>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BK6" s="15" t="str">
        <f>AD42</f>
        <v>W05 การออกประกาศหรือแนวปฏิบัติด้านการเงิน การคลัง ไม่ทันสมัย และยังไม่ครอบคลุม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BL6" s="15" t="str">
        <f ca="1">AK18</f>
        <v xml:space="preserve"> X </v>
      </c>
      <c r="BM6" s="15" t="str">
        <f ca="1">AK26</f>
        <v xml:space="preserve"> X </v>
      </c>
      <c r="BN6" s="15" t="e">
        <f ca="1">AK34</f>
        <v>#NAME?</v>
      </c>
      <c r="BO6" s="15" t="e">
        <f ca="1">AK42</f>
        <v>#NAME?</v>
      </c>
    </row>
    <row r="7" spans="1:67" ht="15" customHeight="1" x14ac:dyDescent="0.2">
      <c r="B7" s="22"/>
      <c r="C7" s="33"/>
      <c r="D7" s="34"/>
      <c r="E7" s="34"/>
      <c r="F7" s="34"/>
      <c r="G7" s="35"/>
      <c r="H7" s="36"/>
      <c r="I7" s="37"/>
      <c r="J7" s="38"/>
      <c r="K7" s="38"/>
      <c r="L7" s="39"/>
      <c r="M7" s="1"/>
      <c r="O7" s="1" t="s">
        <v>35</v>
      </c>
      <c r="R7" s="18" t="s">
        <v>19</v>
      </c>
      <c r="S7" s="19">
        <f>$S18*$U$14</f>
        <v>1.3514020016979776E-6</v>
      </c>
      <c r="T7" s="19">
        <f>$S18*$U$15</f>
        <v>1.5887852040486949E-6</v>
      </c>
      <c r="U7" s="19">
        <f>$S18*$U$16</f>
        <v>1.4205608913209451E-6</v>
      </c>
      <c r="V7" s="19">
        <f>$S18*$U$17</f>
        <v>5.4000010800001616E-12</v>
      </c>
      <c r="W7" s="19">
        <f>$S18*$U$18</f>
        <v>5.5800011160001674E-12</v>
      </c>
      <c r="X7" s="20">
        <f>$S18*$V$14</f>
        <v>1.9392525314838461E-6</v>
      </c>
      <c r="Y7" s="20">
        <f>$S18*$V$15</f>
        <v>8.411215815826797E-7</v>
      </c>
      <c r="Z7" s="20">
        <f>$S18*$V$16</f>
        <v>6.3000012600001888E-12</v>
      </c>
      <c r="AA7" s="20">
        <f>$S18*$V$17</f>
        <v>6.4800012960001938E-12</v>
      </c>
      <c r="AB7" s="20">
        <f>$S18*$V$18</f>
        <v>6.6600013320001996E-12</v>
      </c>
      <c r="AD7" s="13" t="s">
        <v>9</v>
      </c>
      <c r="AE7" s="21">
        <f t="shared" si="0"/>
        <v>19</v>
      </c>
      <c r="AF7" s="21">
        <f t="shared" si="0"/>
        <v>16</v>
      </c>
      <c r="AG7" s="21">
        <f t="shared" si="0"/>
        <v>18</v>
      </c>
      <c r="AH7" s="21">
        <f t="shared" si="0"/>
        <v>23</v>
      </c>
      <c r="AI7" s="21">
        <f t="shared" si="0"/>
        <v>22</v>
      </c>
      <c r="AJ7" s="13" t="s">
        <v>9</v>
      </c>
      <c r="AK7" s="13">
        <f t="shared" si="1"/>
        <v>16</v>
      </c>
      <c r="AL7" s="13">
        <f t="shared" si="1"/>
        <v>12</v>
      </c>
      <c r="AM7" s="13">
        <f t="shared" si="1"/>
        <v>14</v>
      </c>
      <c r="AN7" s="13">
        <f t="shared" si="1"/>
        <v>23</v>
      </c>
      <c r="AO7" s="13">
        <f t="shared" si="1"/>
        <v>22</v>
      </c>
      <c r="AP7" s="1" t="s">
        <v>14</v>
      </c>
      <c r="AQ7" s="13">
        <f t="shared" si="2"/>
        <v>16</v>
      </c>
      <c r="AR7" s="13">
        <f t="shared" si="2"/>
        <v>18</v>
      </c>
      <c r="AS7" s="13">
        <f t="shared" si="2"/>
        <v>22</v>
      </c>
      <c r="AT7" s="13">
        <f t="shared" si="2"/>
        <v>21</v>
      </c>
      <c r="AU7" s="13">
        <f t="shared" si="2"/>
        <v>20</v>
      </c>
      <c r="AV7" s="1" t="s">
        <v>14</v>
      </c>
      <c r="AW7" s="13">
        <f t="shared" si="3"/>
        <v>10</v>
      </c>
      <c r="AX7" s="13">
        <f t="shared" si="3"/>
        <v>15</v>
      </c>
      <c r="AY7" s="13">
        <f t="shared" si="3"/>
        <v>23</v>
      </c>
      <c r="AZ7" s="13">
        <f t="shared" si="3"/>
        <v>21</v>
      </c>
      <c r="BA7" s="13">
        <f t="shared" si="3"/>
        <v>20</v>
      </c>
      <c r="BC7" s="1">
        <v>6</v>
      </c>
      <c r="BD7" s="15">
        <f>AF3</f>
        <v>1</v>
      </c>
      <c r="BE7" s="15">
        <f>AL3</f>
        <v>1</v>
      </c>
      <c r="BF7" s="15">
        <f>AR3</f>
        <v>4</v>
      </c>
      <c r="BG7" s="15">
        <f>AX3</f>
        <v>2</v>
      </c>
      <c r="BH7" s="15" t="str">
        <f>AE14</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O07 มีระบบสารสนเทศที่เป็นปัจจุบันสนับสนุนการบริหารและการตัดสินใจของผู้บริหาร</v>
      </c>
      <c r="BI7" s="15" t="str">
        <f>AE22</f>
        <v>W02 สำนักงานอธิการบดีควรมีแผนการพัฒนาบุคลากรในระดับบุคคลและการบริหารจัดการทรัพยากรบุคคลอย่างประสิทธิภาพ X O07 มีระบบสารสนเทศที่เป็นปัจจุบันสนับสนุนการบริหารและการตัดสินใจของผู้บริหาร</v>
      </c>
      <c r="BJ7" s="15" t="str">
        <f>AE30</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T04 มหาวิทยาลัยมีหลายแห่งทำให้เกิดการแข่งขันการรับนักศึกษาสูงส่งผลต่อการสนับสนุนการดำเนินงานของมหาวิทยาลัย</v>
      </c>
      <c r="BK7" s="15" t="str">
        <f>AE38</f>
        <v>W02 สำนักงานอธิการบดีควรมีแผนการพัฒนาบุคลากรในระดับบุคคลและการบริหารจัดการทรัพยากรบุคคลอย่างประสิทธิภาพ X T04 มหาวิทยาลัยมีหลายแห่งทำให้เกิดการแข่งขันการรับนักศึกษาสูงส่งผลต่อการสนับสนุนการดำเนินงานของมหาวิทยาลัย</v>
      </c>
      <c r="BL7" s="15" t="str">
        <f ca="1">AL14</f>
        <v xml:space="preserve"> X </v>
      </c>
      <c r="BM7" s="15" t="str">
        <f ca="1">AL22</f>
        <v xml:space="preserve"> X </v>
      </c>
      <c r="BN7" s="15" t="e">
        <f ca="1">AL30</f>
        <v>#NAME?</v>
      </c>
      <c r="BO7" s="15" t="e">
        <f ca="1">AL38</f>
        <v>#NAME?</v>
      </c>
    </row>
    <row r="8" spans="1:67" ht="74.25" customHeight="1" x14ac:dyDescent="0.2">
      <c r="B8" s="22"/>
      <c r="C8" s="33"/>
      <c r="D8" s="34"/>
      <c r="E8" s="34"/>
      <c r="F8" s="34"/>
      <c r="G8" s="35"/>
      <c r="H8" s="36"/>
      <c r="I8" s="37"/>
      <c r="J8" s="38"/>
      <c r="K8" s="38"/>
      <c r="L8" s="39"/>
      <c r="M8" s="1"/>
      <c r="N8" s="1"/>
      <c r="O8" s="1" t="e">
        <f ca="1">Concat3("--",K14:L15)</f>
        <v>#NAME?</v>
      </c>
      <c r="R8" s="40" t="s">
        <v>20</v>
      </c>
      <c r="S8" s="41">
        <f>$T14*$U$14</f>
        <v>0.6465753820576382</v>
      </c>
      <c r="T8" s="41">
        <f>$T14*$U$15</f>
        <v>0.76015086482378191</v>
      </c>
      <c r="U8" s="41">
        <f>$T14*$U$16</f>
        <v>0.6796643040989464</v>
      </c>
      <c r="V8" s="41">
        <f>$T14*$U$17</f>
        <v>2.5836189061625163E-6</v>
      </c>
      <c r="W8" s="41">
        <f>$T14*$U$18</f>
        <v>2.6697395363679332E-6</v>
      </c>
      <c r="X8" s="42">
        <f>$T14*$V$14</f>
        <v>0.9278312040939507</v>
      </c>
      <c r="Y8" s="42">
        <f>$T14*$V$15</f>
        <v>0.40243281220941224</v>
      </c>
      <c r="Z8" s="42">
        <f>$T14*$V$16</f>
        <v>3.0142220571896021E-6</v>
      </c>
      <c r="AA8" s="42">
        <f>$T14*$V$17</f>
        <v>3.1003426873950195E-6</v>
      </c>
      <c r="AB8" s="42">
        <f>$T14*$V$18</f>
        <v>3.1864633176004364E-6</v>
      </c>
      <c r="BC8" s="1">
        <v>7</v>
      </c>
      <c r="BD8" s="15">
        <f>AF4</f>
        <v>2</v>
      </c>
      <c r="BE8" s="15">
        <f>AL4</f>
        <v>4</v>
      </c>
      <c r="BF8" s="15">
        <f>AR4</f>
        <v>5</v>
      </c>
      <c r="BG8" s="15">
        <f>AX4</f>
        <v>5</v>
      </c>
      <c r="BH8" s="15" t="str">
        <f>AE15</f>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O07 มีระบบสารสนเทศที่เป็นปัจจุบันสนับสนุนการบริหารและการตัดสินใจของผู้บริหาร</v>
      </c>
      <c r="BI8" s="15" t="str">
        <f>AE23</f>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O07 มีระบบสารสนเทศที่เป็นปัจจุบันสนับสนุนการบริหารและการตัดสินใจของผู้บริหาร</v>
      </c>
      <c r="BJ8" s="15" t="str">
        <f>AE31</f>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T04 มหาวิทยาลัยมีหลายแห่งทำให้เกิดการแข่งขันการรับนักศึกษาสูงส่งผลต่อการสนับสนุนการดำเนินงานของมหาวิทยาลัย</v>
      </c>
      <c r="BK8" s="15" t="str">
        <f>AE39</f>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T04 มหาวิทยาลัยมีหลายแห่งทำให้เกิดการแข่งขันการรับนักศึกษาสูงส่งผลต่อการสนับสนุนการดำเนินงานของมหาวิทยาลัย</v>
      </c>
      <c r="BL8" s="15" t="str">
        <f ca="1">AL15</f>
        <v xml:space="preserve"> X </v>
      </c>
      <c r="BM8" s="15" t="str">
        <f ca="1">AL23</f>
        <v xml:space="preserve"> X </v>
      </c>
      <c r="BN8" s="15" t="e">
        <f ca="1">AL31</f>
        <v>#NAME?</v>
      </c>
      <c r="BO8" s="15" t="e">
        <f ca="1">AL39</f>
        <v>#NAME?</v>
      </c>
    </row>
    <row r="9" spans="1:67" ht="11.85" customHeight="1" x14ac:dyDescent="0.2">
      <c r="B9" s="22"/>
      <c r="C9" s="33"/>
      <c r="D9" s="43" t="s">
        <v>36</v>
      </c>
      <c r="E9" s="43" t="s">
        <v>37</v>
      </c>
      <c r="F9" s="34"/>
      <c r="G9" s="35"/>
      <c r="H9" s="36"/>
      <c r="I9" s="37"/>
      <c r="J9" s="38"/>
      <c r="K9" s="38"/>
      <c r="L9" s="39"/>
      <c r="M9" s="1"/>
      <c r="N9" s="1"/>
      <c r="R9" s="40" t="s">
        <v>21</v>
      </c>
      <c r="S9" s="41">
        <f>$T15*$U$14</f>
        <v>0.2722734866904446</v>
      </c>
      <c r="T9" s="41">
        <f>$T15*$U$15</f>
        <v>0.32010022670160665</v>
      </c>
      <c r="U9" s="41">
        <f>$T15*$U$16</f>
        <v>0.28620726212486436</v>
      </c>
      <c r="V9" s="41">
        <f>$T15*$U$17</f>
        <v>1.0879642921473192E-6</v>
      </c>
      <c r="W9" s="41">
        <f>$T15*$U$18</f>
        <v>1.1242297685522299E-6</v>
      </c>
      <c r="X9" s="42">
        <f>$T15*$V$14</f>
        <v>0.39071057143393317</v>
      </c>
      <c r="Y9" s="42">
        <f>$T15*$V$15</f>
        <v>0.1694648264989618</v>
      </c>
      <c r="Z9" s="42">
        <f>$T15*$V$16</f>
        <v>1.2692916741718725E-6</v>
      </c>
      <c r="AA9" s="42">
        <f>$T15*$V$17</f>
        <v>1.3055571505767831E-6</v>
      </c>
      <c r="AB9" s="42">
        <f>$T15*$V$18</f>
        <v>1.3418226269816937E-6</v>
      </c>
      <c r="BC9" s="1">
        <v>8</v>
      </c>
      <c r="BD9" s="15">
        <f>AF5</f>
        <v>7</v>
      </c>
      <c r="BE9" s="15">
        <f>AL5</f>
        <v>7</v>
      </c>
      <c r="BF9" s="15">
        <f>AR5</f>
        <v>6</v>
      </c>
      <c r="BG9" s="15">
        <f>AX5</f>
        <v>6</v>
      </c>
      <c r="BH9" s="15" t="str">
        <f>AE16</f>
        <v>S03 สำนักงานอธิการบดีสนับสนุนการพัฒนาตนเองของบุคลากรและส่งเสริมความก้าวหน้าในสายงาน X O07 มีระบบสารสนเทศที่เป็นปัจจุบันสนับสนุนการบริหารและการตัดสินใจของผู้บริหาร</v>
      </c>
      <c r="BI9" s="15" t="str">
        <f>AE24</f>
        <v>W03 การถ่ายทอดความรู้ในลักษณะบูรณาการทางความรู้ร่วมกันระหว่างกองภายในสำนักงานอธิการบดียังไม่เพียงพอ X O07 มีระบบสารสนเทศที่เป็นปัจจุบันสนับสนุนการบริหารและการตัดสินใจของผู้บริหาร</v>
      </c>
      <c r="BJ9" s="15" t="str">
        <f>AE32</f>
        <v>S03 สำนักงานอธิการบดีสนับสนุนการพัฒนาตนเองของบุคลากรและส่งเสริมความก้าวหน้าในสายงาน X T04 มหาวิทยาลัยมีหลายแห่งทำให้เกิดการแข่งขันการรับนักศึกษาสูงส่งผลต่อการสนับสนุนการดำเนินงานของมหาวิทยาลัย</v>
      </c>
      <c r="BK9" s="15" t="str">
        <f>AE40</f>
        <v>W03 การถ่ายทอดความรู้ในลักษณะบูรณาการทางความรู้ร่วมกันระหว่างกองภายในสำนักงานอธิการบดียังไม่เพียงพอ X T04 มหาวิทยาลัยมีหลายแห่งทำให้เกิดการแข่งขันการรับนักศึกษาสูงส่งผลต่อการสนับสนุนการดำเนินงานของมหาวิทยาลัย</v>
      </c>
      <c r="BL9" s="15" t="str">
        <f ca="1">AL16</f>
        <v xml:space="preserve"> X </v>
      </c>
      <c r="BM9" s="15" t="str">
        <f ca="1">AL24</f>
        <v xml:space="preserve"> X </v>
      </c>
      <c r="BN9" s="15" t="e">
        <f ca="1">AL32</f>
        <v>#NAME?</v>
      </c>
      <c r="BO9" s="15" t="e">
        <f ca="1">AL40</f>
        <v>#NAME?</v>
      </c>
    </row>
    <row r="10" spans="1:67" ht="43.5" customHeight="1" thickBot="1" x14ac:dyDescent="0.25">
      <c r="B10" s="22"/>
      <c r="C10" s="44"/>
      <c r="D10" s="45"/>
      <c r="E10" s="45"/>
      <c r="F10" s="46"/>
      <c r="G10" s="47"/>
      <c r="H10" s="36"/>
      <c r="I10" s="48"/>
      <c r="J10" s="49"/>
      <c r="K10" s="49"/>
      <c r="L10" s="50"/>
      <c r="M10" s="1"/>
      <c r="N10" s="1"/>
      <c r="R10" s="40" t="s">
        <v>22</v>
      </c>
      <c r="S10" s="41">
        <f>$T16*$U$14</f>
        <v>0.19515899181920268</v>
      </c>
      <c r="T10" s="41">
        <f>$T16*$U$15</f>
        <v>0.22944003209246802</v>
      </c>
      <c r="U10" s="41">
        <f>$T16*$U$16</f>
        <v>0.20514638206814079</v>
      </c>
      <c r="V10" s="41">
        <f>$T16*$U$17</f>
        <v>7.7982625841260382E-7</v>
      </c>
      <c r="W10" s="41">
        <f>$T16*$U$18</f>
        <v>8.0582046702635723E-7</v>
      </c>
      <c r="X10" s="42">
        <f>$T16*$V$14</f>
        <v>0.28005180431263405</v>
      </c>
      <c r="Y10" s="42">
        <f>$T16*$V$15</f>
        <v>0.1214682527129593</v>
      </c>
      <c r="Z10" s="42">
        <f>$T16*$V$16</f>
        <v>9.0979730148137106E-7</v>
      </c>
      <c r="AA10" s="42">
        <f>$T16*$V$17</f>
        <v>9.3579151009512457E-7</v>
      </c>
      <c r="AB10" s="42">
        <f>$T16*$V$18</f>
        <v>9.6178571870887797E-7</v>
      </c>
      <c r="BC10" s="1">
        <v>9</v>
      </c>
      <c r="BD10" s="15">
        <f>AF6</f>
        <v>17</v>
      </c>
      <c r="BE10" s="15">
        <f>AL6</f>
        <v>13</v>
      </c>
      <c r="BF10" s="15">
        <f>AR6</f>
        <v>19</v>
      </c>
      <c r="BG10" s="15">
        <f>AX6</f>
        <v>16</v>
      </c>
      <c r="BH10" s="15" t="str">
        <f>AE17</f>
        <v>S04 สำนักงานอธิการบดีได้รับงบประมาณในการพัฒนาบุคลากรในสายงานวิชาชีพอย่างเพียงพอ X O07 มีระบบสารสนเทศที่เป็นปัจจุบันสนับสนุนการบริหารและการตัดสินใจของผู้บริหาร</v>
      </c>
      <c r="BI10" s="15" t="str">
        <f>AE25</f>
        <v>W04 การวางแผนและการบริหารจัดการ การใช้งบประมาณไม่ตรงตามเป้าหมายที่กำหนดไว้ X O07 มีระบบสารสนเทศที่เป็นปัจจุบันสนับสนุนการบริหารและการตัดสินใจของผู้บริหาร</v>
      </c>
      <c r="BJ10" s="15" t="str">
        <f>AE33</f>
        <v>S04 สำนักงานอธิการบดีได้รับงบประมาณในการพัฒนาบุคลากรในสายงานวิชาชีพอย่างเพียงพอ X T04 มหาวิทยาลัยมีหลายแห่งทำให้เกิดการแข่งขันการรับนักศึกษาสูงส่งผลต่อการสนับสนุนการดำเนินงานของมหาวิทยาลัย</v>
      </c>
      <c r="BK10" s="15" t="str">
        <f>AE41</f>
        <v>W04 การวางแผนและการบริหารจัดการ การใช้งบประมาณไม่ตรงตามเป้าหมายที่กำหนดไว้ X T04 มหาวิทยาลัยมีหลายแห่งทำให้เกิดการแข่งขันการรับนักศึกษาสูงส่งผลต่อการสนับสนุนการดำเนินงานของมหาวิทยาลัย</v>
      </c>
      <c r="BL10" s="15" t="str">
        <f ca="1">AL17</f>
        <v xml:space="preserve"> X </v>
      </c>
      <c r="BM10" s="15" t="str">
        <f ca="1">AL25</f>
        <v xml:space="preserve"> X </v>
      </c>
      <c r="BN10" s="15" t="e">
        <f ca="1">AL33</f>
        <v>#NAME?</v>
      </c>
      <c r="BO10" s="15" t="e">
        <f ca="1">AL41</f>
        <v>#NAME?</v>
      </c>
    </row>
    <row r="11" spans="1:67" ht="15" customHeight="1" x14ac:dyDescent="0.2">
      <c r="B11" s="22"/>
      <c r="C11" s="51" t="s">
        <v>38</v>
      </c>
      <c r="D11" s="52"/>
      <c r="E11" s="53">
        <f>SUM(D14:D24)</f>
        <v>1.0000002220212283</v>
      </c>
      <c r="F11" s="54"/>
      <c r="G11" s="55">
        <f>SUM(F14:F24)</f>
        <v>4.5849436747161842</v>
      </c>
      <c r="H11" s="36"/>
      <c r="I11" s="56" t="s">
        <v>39</v>
      </c>
      <c r="J11" s="57" t="s">
        <v>40</v>
      </c>
      <c r="K11" s="58" t="s">
        <v>41</v>
      </c>
      <c r="L11" s="59" t="s">
        <v>42</v>
      </c>
      <c r="M11" s="60"/>
      <c r="N11" s="1"/>
      <c r="R11" s="40" t="s">
        <v>23</v>
      </c>
      <c r="S11" s="41">
        <f>$T17*$U$14</f>
        <v>1.7267914466140826E-6</v>
      </c>
      <c r="T11" s="41">
        <f>$T17*$U$15</f>
        <v>2.0301144273955548E-6</v>
      </c>
      <c r="U11" s="41">
        <f>$T17*$U$16</f>
        <v>1.8151611389100965E-6</v>
      </c>
      <c r="V11" s="41">
        <f>$T17*$U$17</f>
        <v>6.9000013800002075E-12</v>
      </c>
      <c r="W11" s="41">
        <f>$T17*$U$18</f>
        <v>7.1300014260002138E-12</v>
      </c>
      <c r="X11" s="42">
        <f>$T17*$V$14</f>
        <v>2.4779337902293587E-6</v>
      </c>
      <c r="Y11" s="42">
        <f>$T17*$V$15</f>
        <v>1.0747664653556463E-6</v>
      </c>
      <c r="Z11" s="42">
        <f>$T17*$V$16</f>
        <v>8.050001610000242E-12</v>
      </c>
      <c r="AA11" s="42">
        <f>$T17*$V$17</f>
        <v>8.280001656000249E-12</v>
      </c>
      <c r="AB11" s="42">
        <f>$T17*$V$18</f>
        <v>8.5100017020002545E-12</v>
      </c>
      <c r="AC11" s="61"/>
      <c r="AD11" s="61">
        <v>1</v>
      </c>
      <c r="AE11" s="61">
        <v>2</v>
      </c>
      <c r="AF11" s="61">
        <v>3</v>
      </c>
      <c r="AG11" s="61">
        <v>4</v>
      </c>
      <c r="AH11" s="61">
        <v>5</v>
      </c>
      <c r="AJ11" s="62"/>
      <c r="AK11" s="62">
        <v>1</v>
      </c>
      <c r="AL11" s="62">
        <v>2</v>
      </c>
      <c r="AM11" s="62">
        <v>3</v>
      </c>
      <c r="AN11" s="62">
        <v>4</v>
      </c>
      <c r="AO11" s="62">
        <v>5</v>
      </c>
      <c r="BC11" s="1">
        <v>10</v>
      </c>
      <c r="BD11" s="15">
        <f>AF7</f>
        <v>16</v>
      </c>
      <c r="BE11" s="15">
        <f>AL7</f>
        <v>12</v>
      </c>
      <c r="BF11" s="15">
        <f>AR7</f>
        <v>18</v>
      </c>
      <c r="BG11" s="15">
        <f>AX7</f>
        <v>15</v>
      </c>
      <c r="BH11" s="15" t="str">
        <f>AE18</f>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O07 มีระบบสารสนเทศที่เป็นปัจจุบันสนับสนุนการบริหารและการตัดสินใจของผู้บริหาร</v>
      </c>
      <c r="BI11" s="15" t="str">
        <f>AE26</f>
        <v>W05 การออกประกาศหรือแนวปฏิบัติด้านการเงิน การคลัง ไม่ทันสมัย และยังไม่ครอบคลุม X O07 มีระบบสารสนเทศที่เป็นปัจจุบันสนับสนุนการบริหารและการตัดสินใจของผู้บริหาร</v>
      </c>
      <c r="BJ11" s="15" t="str">
        <f>AE34</f>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T04 มหาวิทยาลัยมีหลายแห่งทำให้เกิดการแข่งขันการรับนักศึกษาสูงส่งผลต่อการสนับสนุนการดำเนินงานของมหาวิทยาลัย</v>
      </c>
      <c r="BK11" s="15" t="str">
        <f>AE42</f>
        <v>W05 การออกประกาศหรือแนวปฏิบัติด้านการเงิน การคลัง ไม่ทันสมัย และยังไม่ครอบคลุม X T04 มหาวิทยาลัยมีหลายแห่งทำให้เกิดการแข่งขันการรับนักศึกษาสูงส่งผลต่อการสนับสนุนการดำเนินงานของมหาวิทยาลัย</v>
      </c>
      <c r="BL11" s="15" t="str">
        <f ca="1">AL18</f>
        <v xml:space="preserve"> X </v>
      </c>
      <c r="BM11" s="15" t="str">
        <f ca="1">AL26</f>
        <v xml:space="preserve"> X </v>
      </c>
      <c r="BN11" s="15" t="e">
        <f ca="1">AL34</f>
        <v>#NAME?</v>
      </c>
      <c r="BO11" s="15" t="e">
        <f ca="1">AL42</f>
        <v>#NAME?</v>
      </c>
    </row>
    <row r="12" spans="1:67" ht="15" customHeight="1" thickBot="1" x14ac:dyDescent="0.25">
      <c r="B12" s="22" t="s">
        <v>43</v>
      </c>
      <c r="C12" s="63"/>
      <c r="D12" s="64"/>
      <c r="E12" s="64"/>
      <c r="F12" s="64"/>
      <c r="G12" s="64"/>
      <c r="H12" s="65"/>
      <c r="I12" s="66"/>
      <c r="J12" s="67"/>
      <c r="K12" s="68"/>
      <c r="L12" s="69"/>
      <c r="M12" s="70"/>
      <c r="N12" s="1"/>
      <c r="R12" s="40" t="s">
        <v>24</v>
      </c>
      <c r="S12" s="41">
        <f>$T18*$U$14</f>
        <v>1.8018693355973036E-6</v>
      </c>
      <c r="T12" s="41">
        <f>$T18*$U$15</f>
        <v>2.1183802720649267E-6</v>
      </c>
      <c r="U12" s="41">
        <f>$T18*$U$16</f>
        <v>1.8940811884279269E-6</v>
      </c>
      <c r="V12" s="41">
        <f>$T18*$U$17</f>
        <v>7.200001440000216E-12</v>
      </c>
      <c r="W12" s="41">
        <f>$T18*$U$18</f>
        <v>7.4400014880002232E-12</v>
      </c>
      <c r="X12" s="42">
        <f>$T18*$V$14</f>
        <v>2.5856700419784613E-6</v>
      </c>
      <c r="Y12" s="42">
        <f>$T18*$V$15</f>
        <v>1.1214954421102396E-6</v>
      </c>
      <c r="Z12" s="42">
        <f>$T18*$V$16</f>
        <v>8.4000016800002518E-12</v>
      </c>
      <c r="AA12" s="42">
        <f>$T18*$V$17</f>
        <v>8.6400017280002589E-12</v>
      </c>
      <c r="AB12" s="42">
        <f>$T18*$V$18</f>
        <v>8.8800017760002661E-12</v>
      </c>
      <c r="AC12" s="61"/>
      <c r="AD12" s="61"/>
      <c r="AE12" s="61"/>
      <c r="AF12" s="61" t="s">
        <v>1</v>
      </c>
      <c r="AG12" s="61"/>
      <c r="AH12" s="61"/>
      <c r="AJ12" s="62"/>
      <c r="AK12" s="62"/>
      <c r="AL12" s="62"/>
      <c r="AM12" s="62" t="s">
        <v>1</v>
      </c>
      <c r="AN12" s="62"/>
      <c r="AO12" s="62"/>
      <c r="BC12" s="1">
        <v>11</v>
      </c>
      <c r="BD12" s="15">
        <f>AG3</f>
        <v>3</v>
      </c>
      <c r="BE12" s="15">
        <f>AM3</f>
        <v>2</v>
      </c>
      <c r="BF12" s="15">
        <f>AS3</f>
        <v>10</v>
      </c>
      <c r="BG12" s="15">
        <f>AY3</f>
        <v>9</v>
      </c>
      <c r="BH12" s="15" t="str">
        <f>AF14</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O04 มีเครือข่ายความร่วมมือจากหน่วยงานอื่น/สถาบันอื่น ทำให้เกิดการแลกเปลี่ยนเรียนรู้อย่างต่อเนื่อง</v>
      </c>
      <c r="BI12" s="15" t="str">
        <f>AF22</f>
        <v>W02 สำนักงานอธิการบดีควรมีแผนการพัฒนาบุคลากรในระดับบุคคลและการบริหารจัดการทรัพยากรบุคคลอย่างประสิทธิภาพ X O04 มีเครือข่ายความร่วมมือจากหน่วยงานอื่น/สถาบันอื่น ทำให้เกิดการแลกเปลี่ยนเรียนรู้อย่างต่อเนื่อง</v>
      </c>
      <c r="BJ12" s="15" t="str">
        <f>AF30</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T02 ได้รับการสนับสนุนงบประมาณในการจัดโครงการและกิจกรรมลดลง</v>
      </c>
      <c r="BK12" s="15" t="str">
        <f>AF38</f>
        <v>W02 สำนักงานอธิการบดีควรมีแผนการพัฒนาบุคลากรในระดับบุคคลและการบริหารจัดการทรัพยากรบุคคลอย่างประสิทธิภาพ X T02 ได้รับการสนับสนุนงบประมาณในการจัดโครงการและกิจกรรมลดลง</v>
      </c>
      <c r="BL12" s="15" t="str">
        <f ca="1">AM14</f>
        <v xml:space="preserve"> X </v>
      </c>
      <c r="BM12" s="15" t="str">
        <f ca="1">AM22</f>
        <v xml:space="preserve"> X </v>
      </c>
      <c r="BN12" s="15" t="e">
        <f ca="1">AM30</f>
        <v>#NAME?</v>
      </c>
      <c r="BO12" s="15" t="e">
        <f ca="1">AM38</f>
        <v>#NAME?</v>
      </c>
    </row>
    <row r="13" spans="1:67" ht="23.25" customHeight="1" thickBot="1" x14ac:dyDescent="0.25">
      <c r="B13" s="22"/>
      <c r="C13" s="71" t="s">
        <v>44</v>
      </c>
      <c r="D13" s="72"/>
      <c r="E13" s="73">
        <f>SUM(F14:F18)</f>
        <v>3.1011359708552151</v>
      </c>
      <c r="F13" s="74"/>
      <c r="G13" s="75" t="s">
        <v>45</v>
      </c>
      <c r="H13" s="76"/>
      <c r="I13" s="77"/>
      <c r="J13" s="77"/>
      <c r="K13" s="77"/>
      <c r="L13" s="77"/>
      <c r="M13" s="77" t="s">
        <v>31</v>
      </c>
      <c r="N13" s="1" t="s">
        <v>46</v>
      </c>
      <c r="O13" s="1" t="s">
        <v>47</v>
      </c>
      <c r="P13" s="1" t="s">
        <v>48</v>
      </c>
      <c r="Q13" s="1" t="s">
        <v>49</v>
      </c>
      <c r="R13" s="1" t="s">
        <v>50</v>
      </c>
      <c r="S13" s="13" t="s">
        <v>47</v>
      </c>
      <c r="T13" s="13" t="s">
        <v>48</v>
      </c>
      <c r="U13" s="13" t="s">
        <v>49</v>
      </c>
      <c r="V13" s="13" t="s">
        <v>50</v>
      </c>
      <c r="W13" s="1" t="s">
        <v>47</v>
      </c>
      <c r="X13" s="1" t="s">
        <v>48</v>
      </c>
      <c r="Y13" s="1" t="s">
        <v>49</v>
      </c>
      <c r="Z13" s="1" t="s">
        <v>50</v>
      </c>
      <c r="AC13" s="61"/>
      <c r="AD13" s="61" t="str">
        <f>IFERROR(INDEX($C$27:$C$31,MATCH(AD11,$Y$14:$Y$18,0)),"")</f>
        <v>O06 เป็นแหล่งข้อมูลที่เป็นปัจจุบันด้านการบริหารเพื่อการตัดสินใจที่สำคัญของผู้บริหารในการบริหารงานของมหาวิทยาลัย</v>
      </c>
      <c r="AE13" s="61" t="str">
        <f>IFERROR(INDEX($C$27:$C$31,MATCH(AE11,$Y$14:$Y$18,0)),"")</f>
        <v>O07 มีระบบสารสนเทศที่เป็นปัจจุบันสนับสนุนการบริหารและการตัดสินใจของผู้บริหาร</v>
      </c>
      <c r="AF13" s="61" t="str">
        <f>IFERROR(INDEX($C$27:$C$31,MATCH(AF11,$Y$14:$Y$18,0)),"")</f>
        <v>O04 มีเครือข่ายความร่วมมือจากหน่วยงานอื่น/สถาบันอื่น ทำให้เกิดการแลกเปลี่ยนเรียนรู้อย่างต่อเนื่อง</v>
      </c>
      <c r="AG13" s="61" t="str">
        <f>IFERROR(INDEX($C$27:$C$31,MATCH(AG11,$Y$14:$Y$18,0)),"")</f>
        <v>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AH13" s="61" t="str">
        <f>IFERROR(INDEX($C$27:$C$31,MATCH(AH11,$Y$14:$Y$18,0)),"")</f>
        <v>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AJ13" s="62" t="str">
        <f t="shared" ref="AJ13:AO13" si="4">IFERROR(INDEX($Q$14:$Q$18,MATCH(AJ11,$Y$14:$Y$18,0)),"")</f>
        <v/>
      </c>
      <c r="AK13" s="62" t="str">
        <f t="shared" ca="1" si="4"/>
        <v/>
      </c>
      <c r="AL13" s="62" t="str">
        <f t="shared" ca="1" si="4"/>
        <v/>
      </c>
      <c r="AM13" s="62" t="str">
        <f t="shared" ca="1" si="4"/>
        <v/>
      </c>
      <c r="AN13" s="62" t="str">
        <f t="shared" ca="1" si="4"/>
        <v/>
      </c>
      <c r="AO13" s="62" t="str">
        <f t="shared" ca="1" si="4"/>
        <v/>
      </c>
      <c r="AR13" s="1" t="str">
        <f>AD13</f>
        <v>O06 เป็นแหล่งข้อมูลที่เป็นปัจจุบันด้านการบริหารเพื่อการตัดสินใจที่สำคัญของผู้บริหารในการบริหารงานของมหาวิทยาลัย</v>
      </c>
      <c r="AS13" s="1" t="str">
        <f>AE13</f>
        <v>O07 มีระบบสารสนเทศที่เป็นปัจจุบันสนับสนุนการบริหารและการตัดสินใจของผู้บริหาร</v>
      </c>
      <c r="AT13" s="1" t="str">
        <f>AF13</f>
        <v>O04 มีเครือข่ายความร่วมมือจากหน่วยงานอื่น/สถาบันอื่น ทำให้เกิดการแลกเปลี่ยนเรียนรู้อย่างต่อเนื่อง</v>
      </c>
      <c r="AU13" s="1" t="str">
        <f>AG13</f>
        <v>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AV13" s="1" t="str">
        <f>AH13</f>
        <v>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BC13" s="1">
        <v>12</v>
      </c>
      <c r="BD13" s="15">
        <f>AG4</f>
        <v>4</v>
      </c>
      <c r="BE13" s="15">
        <f>AM4</f>
        <v>5</v>
      </c>
      <c r="BF13" s="15">
        <f>AS4</f>
        <v>12</v>
      </c>
      <c r="BG13" s="15">
        <f>AY4</f>
        <v>14</v>
      </c>
      <c r="BH13" s="15" t="str">
        <f>AF15</f>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O04 มีเครือข่ายความร่วมมือจากหน่วยงานอื่น/สถาบันอื่น ทำให้เกิดการแลกเปลี่ยนเรียนรู้อย่างต่อเนื่อง</v>
      </c>
      <c r="BI13" s="15" t="str">
        <f>AF23</f>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O04 มีเครือข่ายความร่วมมือจากหน่วยงานอื่น/สถาบันอื่น ทำให้เกิดการแลกเปลี่ยนเรียนรู้อย่างต่อเนื่อง</v>
      </c>
      <c r="BJ13" s="15" t="str">
        <f>AF31</f>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T02 ได้รับการสนับสนุนงบประมาณในการจัดโครงการและกิจกรรมลดลง</v>
      </c>
      <c r="BK13" s="15" t="str">
        <f>AF39</f>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T02 ได้รับการสนับสนุนงบประมาณในการจัดโครงการและกิจกรรมลดลง</v>
      </c>
      <c r="BL13" s="15" t="str">
        <f ca="1">AM15</f>
        <v xml:space="preserve"> X </v>
      </c>
      <c r="BM13" s="15" t="str">
        <f ca="1">AM23</f>
        <v xml:space="preserve"> X </v>
      </c>
      <c r="BN13" s="15" t="e">
        <f ca="1">AM31</f>
        <v>#NAME?</v>
      </c>
      <c r="BO13" s="15" t="e">
        <f ca="1">AM39</f>
        <v>#NAME?</v>
      </c>
    </row>
    <row r="14" spans="1:67" ht="57.75" thickBot="1" x14ac:dyDescent="0.25">
      <c r="A14" s="1">
        <f>SUMPRODUCT(('[1]11Challenge'!K$6:K$115=C14)*ROW('[1]11Challenge'!K$6:K$115))</f>
        <v>6</v>
      </c>
      <c r="B14" s="22">
        <v>6</v>
      </c>
      <c r="C14" s="78" t="str">
        <f>IF(D14="","",INDEX('[1]11Challenge'!$K$6:$K$16,MATCH('12SFAS'!D14,'[1]11Challenge'!$B$6:$B$16,0)))</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v>
      </c>
      <c r="D14" s="79">
        <f>'[1]11Challenge'!C6</f>
        <v>0.22965499061712985</v>
      </c>
      <c r="E14" s="80">
        <f>INDEX('[1]11Challenge'!$I$6:$I$51,MATCH(D14,'[1]11Challenge'!$B$6:$B$51,0))</f>
        <v>5</v>
      </c>
      <c r="F14" s="81">
        <f>MAX(D14*E14,ROW()/9999999)</f>
        <v>1.1482749530856493</v>
      </c>
      <c r="G14" s="82">
        <f>IF(D14&lt;0.00001,0,20-RANK(F14,$F$14:$F$37))</f>
        <v>19</v>
      </c>
      <c r="H14" s="83" t="s">
        <v>51</v>
      </c>
      <c r="I14" s="84" t="str">
        <f ca="1">IFERROR(INDIRECT("11Challenge!"&amp;SUBSTITUTE(ADDRESS(1,MATCH('[1]11Challenge'!L$53,INDIRECT("'11Challenge'!$L"&amp;$A14&amp;":$U"&amp;$A14),0)+12,4),"1","")&amp;$A14),"")</f>
        <v/>
      </c>
      <c r="J14" s="84" t="str">
        <f ca="1">IFERROR(INDIRECT("11Challenge!"&amp;SUBSTITUTE(ADDRESS(1,MATCH('[1]11Challenge'!M$53,INDIRECT("'11Challenge'!$L"&amp;$A14&amp;":$U"&amp;$A14),0)+12,4),"1","")&amp;$A14),"")</f>
        <v/>
      </c>
      <c r="K14" s="84" t="str">
        <f ca="1">IFERROR(INDIRECT("11Challenge!"&amp;SUBSTITUTE(ADDRESS(1,MATCH('[1]11Challenge'!N$53,INDIRECT("'11Challenge'!$L"&amp;$A14&amp;":$U"&amp;$A14),0)+12,4),"1","")&amp;$A14),"")</f>
        <v/>
      </c>
      <c r="L14" s="84" t="str">
        <f ca="1">IFERROR(INDIRECT("11Challenge!"&amp;SUBSTITUTE(ADDRESS(1,MATCH('[1]11Challenge'!O$53,INDIRECT("'11Challenge'!$L"&amp;$A14&amp;":$U"&amp;$A14),0)+12,4),"1","")&amp;$A14),"")</f>
        <v/>
      </c>
      <c r="M14" s="1">
        <f>IF(F14="","",IFERROR(RANK(F14,$F$14:$F$37),""))</f>
        <v>1</v>
      </c>
      <c r="N14" s="3">
        <v>1</v>
      </c>
      <c r="O14" s="1" t="e">
        <f ca="1">IF($L$3="+",Concat3(" &amp; ",I14:L14),IF(I14="","",I14)&amp;IF(I14="",J14,IF(J14="","","-"&amp;J14))&amp;IF(I14&amp;J14="",K14,IF(K14="","","-"&amp;K14))&amp;IF(I14&amp;J14&amp;K14="",L14,IF(L14="","","-"&amp;L14)))</f>
        <v>#NAME?</v>
      </c>
      <c r="P14" s="1" t="e">
        <f ca="1">IF($L$3="+",Concat3(" &amp; ",I20:L20),IF(I20="","",I20)&amp;IF(I20="",J20,IF(J20="","","-"&amp;J20))&amp;IF(I20&amp;J20="",K20,IF(K20="","","-"&amp;K20))&amp;IF(I20&amp;J20&amp;K20="",L20,IF(L20="","","-"&amp;L20)))</f>
        <v>#NAME?</v>
      </c>
      <c r="Q14" s="1" t="e">
        <f ca="1">IF($L$3="+",Concat3(" &amp; ",I27:L27),IF(I27="","",I27)&amp;IF(I27="",J27,IF(J27="","","-"&amp;J27))&amp;IF(I27&amp;J27="",K27,IF(K27="","","-"&amp;K27))&amp;IF(I27&amp;J27&amp;K27="",L27,IF(L27="","","-"&amp;L27)))</f>
        <v>#NAME?</v>
      </c>
      <c r="R14" s="1" t="e">
        <f ca="1">IF($L$3="+",Concat3(" &amp; ",I33:L33),IF(I33="","",I33)&amp;IF(I33="",J33,IF(J33="","","-"&amp;J33))&amp;IF(I33&amp;J33="",K33,IF(K33="","","-"&amp;K33))&amp;IF(I33&amp;J33&amp;K33="",L33,IF(L33="","","-"&amp;L33)))</f>
        <v>#NAME?</v>
      </c>
      <c r="S14" s="85">
        <f>F14</f>
        <v>1.1482749530856493</v>
      </c>
      <c r="T14" s="85">
        <f>F20</f>
        <v>0.86120621593354185</v>
      </c>
      <c r="U14" s="85">
        <f>F27</f>
        <v>0.75077881475432084</v>
      </c>
      <c r="V14" s="85">
        <f>F33</f>
        <v>1.0773624097547738</v>
      </c>
      <c r="W14" s="86">
        <f>RANK(S14,$S$14:$S$18)</f>
        <v>1</v>
      </c>
      <c r="X14" s="86">
        <f>RANK(T14,$T$14:$T$18)</f>
        <v>1</v>
      </c>
      <c r="Y14" s="86">
        <f>RANK(U14,$U$14:$U$18)</f>
        <v>3</v>
      </c>
      <c r="Z14" s="86">
        <f>RANK(V14,$V$14:$V$18)</f>
        <v>1</v>
      </c>
      <c r="AC14" s="1" t="str">
        <f>IFERROR(INDEX($C$14:$C$18,MATCH(N14,$W$14:$W$18,0)),"")</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v>
      </c>
      <c r="AD14" s="13" t="str">
        <f>$AC14&amp;" X "&amp;AD$13</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O06 เป็นแหล่งข้อมูลที่เป็นปัจจุบันด้านการบริหารเพื่อการตัดสินใจที่สำคัญของผู้บริหารในการบริหารงานของมหาวิทยาลัย</v>
      </c>
      <c r="AE14" s="13" t="str">
        <f>$AC14&amp;" X "&amp;AE$13</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O07 มีระบบสารสนเทศที่เป็นปัจจุบันสนับสนุนการบริหารและการตัดสินใจของผู้บริหาร</v>
      </c>
      <c r="AF14" s="13" t="str">
        <f>$AC14&amp;" X "&amp;AF$13</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O04 มีเครือข่ายความร่วมมือจากหน่วยงานอื่น/สถาบันอื่น ทำให้เกิดการแลกเปลี่ยนเรียนรู้อย่างต่อเนื่อง</v>
      </c>
      <c r="AG14" s="13" t="str">
        <f>$AC14&amp;" X "&amp;AG$13</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AH14" s="13" t="str">
        <f>$AC14&amp;" X "&amp;AH$13</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AJ14" s="1" t="str">
        <f ca="1">IFERROR(INDEX($O$14:$O$18,MATCH(N14,$W$14:$W$18,0)),"")</f>
        <v/>
      </c>
      <c r="AK14" s="13" t="str">
        <f ca="1">$AJ14&amp;" X "&amp;AK$13</f>
        <v xml:space="preserve"> X </v>
      </c>
      <c r="AL14" s="13" t="str">
        <f t="shared" ref="AL14:AO18" ca="1" si="5">$AJ14&amp;" X "&amp;AL$13</f>
        <v xml:space="preserve"> X </v>
      </c>
      <c r="AM14" s="13" t="str">
        <f t="shared" ca="1" si="5"/>
        <v xml:space="preserve"> X </v>
      </c>
      <c r="AN14" s="13" t="str">
        <f t="shared" ca="1" si="5"/>
        <v xml:space="preserve"> X </v>
      </c>
      <c r="AO14" s="13" t="str">
        <f t="shared" ca="1" si="5"/>
        <v xml:space="preserve"> X </v>
      </c>
      <c r="AP14" s="87">
        <f>F14</f>
        <v>1.1482749530856493</v>
      </c>
      <c r="AQ14" s="1" t="str">
        <f>AC14</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v>
      </c>
      <c r="BC14" s="1">
        <v>13</v>
      </c>
      <c r="BD14" s="15">
        <f>AG5</f>
        <v>8</v>
      </c>
      <c r="BE14" s="15">
        <f>AM5</f>
        <v>8</v>
      </c>
      <c r="BF14" s="15">
        <f>AS5</f>
        <v>15</v>
      </c>
      <c r="BG14" s="15">
        <f>AY5</f>
        <v>19</v>
      </c>
      <c r="BH14" s="15" t="str">
        <f>AF16</f>
        <v>S03 สำนักงานอธิการบดีสนับสนุนการพัฒนาตนเองของบุคลากรและส่งเสริมความก้าวหน้าในสายงาน X O04 มีเครือข่ายความร่วมมือจากหน่วยงานอื่น/สถาบันอื่น ทำให้เกิดการแลกเปลี่ยนเรียนรู้อย่างต่อเนื่อง</v>
      </c>
      <c r="BI14" s="15" t="str">
        <f>AF24</f>
        <v>W03 การถ่ายทอดความรู้ในลักษณะบูรณาการทางความรู้ร่วมกันระหว่างกองภายในสำนักงานอธิการบดียังไม่เพียงพอ X O04 มีเครือข่ายความร่วมมือจากหน่วยงานอื่น/สถาบันอื่น ทำให้เกิดการแลกเปลี่ยนเรียนรู้อย่างต่อเนื่อง</v>
      </c>
      <c r="BJ14" s="15" t="str">
        <f>AF32</f>
        <v>S03 สำนักงานอธิการบดีสนับสนุนการพัฒนาตนเองของบุคลากรและส่งเสริมความก้าวหน้าในสายงาน X T02 ได้รับการสนับสนุนงบประมาณในการจัดโครงการและกิจกรรมลดลง</v>
      </c>
      <c r="BK14" s="15" t="str">
        <f>AF40</f>
        <v>W03 การถ่ายทอดความรู้ในลักษณะบูรณาการทางความรู้ร่วมกันระหว่างกองภายในสำนักงานอธิการบดียังไม่เพียงพอ X T02 ได้รับการสนับสนุนงบประมาณในการจัดโครงการและกิจกรรมลดลง</v>
      </c>
      <c r="BL14" s="15" t="str">
        <f ca="1">AM16</f>
        <v xml:space="preserve"> X </v>
      </c>
      <c r="BM14" s="15" t="str">
        <f ca="1">AM24</f>
        <v xml:space="preserve"> X </v>
      </c>
      <c r="BN14" s="15" t="e">
        <f ca="1">AM32</f>
        <v>#NAME?</v>
      </c>
      <c r="BO14" s="15" t="e">
        <f ca="1">AM40</f>
        <v>#NAME?</v>
      </c>
    </row>
    <row r="15" spans="1:67" ht="72" thickBot="1" x14ac:dyDescent="0.25">
      <c r="A15" s="1">
        <f>SUMPRODUCT(('[1]11Challenge'!K$6:K$115=C15)*ROW('[1]11Challenge'!K$6:K$115))</f>
        <v>7</v>
      </c>
      <c r="B15" s="22">
        <v>8</v>
      </c>
      <c r="C15" s="78" t="str">
        <f>IF(D15="","",INDEX('[1]11Challenge'!$K$6:$K$16,MATCH('12SFAS'!D15,'[1]11Challenge'!$B$6:$B$16,0)))</f>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v>
      </c>
      <c r="D15" s="79">
        <f>'[1]11Challenge'!C7</f>
        <v>0.22043718707043086</v>
      </c>
      <c r="E15" s="80">
        <f>INDEX('[1]11Challenge'!$I$6:$I$51,MATCH(D15,'[1]11Challenge'!$B$6:$B$51,0))</f>
        <v>5</v>
      </c>
      <c r="F15" s="81">
        <f>MAX(D15*E15,ROW()/9999999)</f>
        <v>1.1021859353521544</v>
      </c>
      <c r="G15" s="82">
        <f>IF(D15&lt;0.00001,0,20-RANK(F15,$F$14:$F$37))</f>
        <v>18</v>
      </c>
      <c r="H15" s="83" t="s">
        <v>51</v>
      </c>
      <c r="I15" s="84" t="str">
        <f ca="1">IFERROR(INDIRECT("11Challenge!"&amp;SUBSTITUTE(ADDRESS(1,MATCH('[1]11Challenge'!L$53,INDIRECT("'11Challenge'!$L"&amp;$A15&amp;":$U"&amp;$A15),0)+12,4),"1","")&amp;$A15),"")</f>
        <v/>
      </c>
      <c r="J15" s="84" t="str">
        <f ca="1">IFERROR(INDIRECT("11Challenge!"&amp;SUBSTITUTE(ADDRESS(1,MATCH('[1]11Challenge'!M$53,INDIRECT("'11Challenge'!$L"&amp;$A15&amp;":$U"&amp;$A15),0)+12,4),"1","")&amp;$A15),"")</f>
        <v/>
      </c>
      <c r="K15" s="84" t="str">
        <f ca="1">IFERROR(INDIRECT("11Challenge!"&amp;SUBSTITUTE(ADDRESS(1,MATCH('[1]11Challenge'!N$53,INDIRECT("'11Challenge'!$L"&amp;$A15&amp;":$U"&amp;$A15),0)+12,4),"1","")&amp;$A15),"")</f>
        <v/>
      </c>
      <c r="L15" s="84" t="str">
        <f ca="1">IFERROR(INDIRECT("11Challenge!"&amp;SUBSTITUTE(ADDRESS(1,MATCH('[1]11Challenge'!O$53,INDIRECT("'11Challenge'!$L"&amp;$A15&amp;":$U"&amp;$A15),0)+12,4),"1","")&amp;$A15),"")</f>
        <v/>
      </c>
      <c r="M15" s="1">
        <f t="shared" ref="M15:M39" si="6">IF(F15="","",IFERROR(RANK(F15,$F$14:$F$37),""))</f>
        <v>2</v>
      </c>
      <c r="N15" s="3">
        <v>2</v>
      </c>
      <c r="O15" s="1" t="e">
        <f ca="1">IF($L$3="+",Concat3(" &amp; ",I15:L15),IF(I15="","",I15)&amp;IF(I15="",J15,IF(J15="","","-"&amp;J15))&amp;IF(I15&amp;J15="",K15,IF(K15="","","-"&amp;K15))&amp;IF(I15&amp;J15&amp;K15="",L15,IF(L15="","","-"&amp;L15)))</f>
        <v>#NAME?</v>
      </c>
      <c r="P15" s="1" t="e">
        <f ca="1">IF($L$3="+",Concat3(" &amp; ",I21:L21),IF(I21="","",I21)&amp;IF(I21="",J21,IF(J21="","","-"&amp;J21))&amp;IF(I21&amp;J21="",K21,IF(K21="","","-"&amp;K21))&amp;IF(I21&amp;J21&amp;K21="",L21,IF(L21="","","-"&amp;L21)))</f>
        <v>#NAME?</v>
      </c>
      <c r="Q15" s="1" t="e">
        <f ca="1">IF($L$3="+",Concat3(" &amp; ",I28:L28),IF(I28="","",I28)&amp;IF(I28="",J28,IF(J28="","","-"&amp;J28))&amp;IF(I28&amp;J28="",K28,IF(K28="","","-"&amp;K28))&amp;IF(I28&amp;J28&amp;K28="",L28,IF(L28="","","-"&amp;L28)))</f>
        <v>#NAME?</v>
      </c>
      <c r="R15" s="1" t="e">
        <f ca="1">IF($L$3="+",Concat3(" &amp; ",I34:L34),IF(I34="","",I34)&amp;IF(I34="",J34,IF(J34="","","-"&amp;J34))&amp;IF(I34&amp;J34="",K34,IF(K34="","","-"&amp;K34))&amp;IF(I34&amp;J34&amp;K34="",L34,IF(L34="","","-"&amp;L34)))</f>
        <v>#NAME?</v>
      </c>
      <c r="S15" s="85">
        <f>F15</f>
        <v>1.1021859353521544</v>
      </c>
      <c r="T15" s="85">
        <f>F21</f>
        <v>0.36265472778363</v>
      </c>
      <c r="U15" s="85">
        <f>F28</f>
        <v>0.88265835842787477</v>
      </c>
      <c r="V15" s="85">
        <f>F34</f>
        <v>0.46728972081695641</v>
      </c>
      <c r="W15" s="86">
        <f>RANK(S15,$S$14:$S$18)</f>
        <v>2</v>
      </c>
      <c r="X15" s="86">
        <f>RANK(T15,$T$14:$T$18)</f>
        <v>2</v>
      </c>
      <c r="Y15" s="86">
        <f>RANK(U15,$U$14:$U$18)</f>
        <v>1</v>
      </c>
      <c r="Z15" s="86">
        <f>RANK(V15,$V$14:$V$18)</f>
        <v>2</v>
      </c>
      <c r="AC15" s="1" t="str">
        <f>IFERROR(INDEX($C$14:$C$18,MATCH(N15,$W$14:$W$18,0)),"")</f>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v>
      </c>
      <c r="AD15" s="13" t="str">
        <f t="shared" ref="AD15:AH18" si="7">$AC15&amp;" X "&amp;AD$13</f>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O06 เป็นแหล่งข้อมูลที่เป็นปัจจุบันด้านการบริหารเพื่อการตัดสินใจที่สำคัญของผู้บริหารในการบริหารงานของมหาวิทยาลัย</v>
      </c>
      <c r="AE15" s="13" t="str">
        <f t="shared" si="7"/>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O07 มีระบบสารสนเทศที่เป็นปัจจุบันสนับสนุนการบริหารและการตัดสินใจของผู้บริหาร</v>
      </c>
      <c r="AF15" s="13" t="str">
        <f t="shared" si="7"/>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O04 มีเครือข่ายความร่วมมือจากหน่วยงานอื่น/สถาบันอื่น ทำให้เกิดการแลกเปลี่ยนเรียนรู้อย่างต่อเนื่อง</v>
      </c>
      <c r="AG15" s="13" t="str">
        <f t="shared" si="7"/>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AH15" s="13" t="str">
        <f t="shared" si="7"/>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AJ15" s="1" t="str">
        <f ca="1">IFERROR(INDEX($O$14:$O$18,MATCH(N15,$W$14:$W$18,0)),"")</f>
        <v/>
      </c>
      <c r="AK15" s="13" t="str">
        <f ca="1">$AJ15&amp;" X "&amp;AK$13</f>
        <v xml:space="preserve"> X </v>
      </c>
      <c r="AL15" s="13" t="str">
        <f t="shared" ca="1" si="5"/>
        <v xml:space="preserve"> X </v>
      </c>
      <c r="AM15" s="13" t="str">
        <f t="shared" ca="1" si="5"/>
        <v xml:space="preserve"> X </v>
      </c>
      <c r="AN15" s="13" t="str">
        <f t="shared" ca="1" si="5"/>
        <v xml:space="preserve"> X </v>
      </c>
      <c r="AO15" s="13" t="str">
        <f t="shared" ca="1" si="5"/>
        <v xml:space="preserve"> X </v>
      </c>
      <c r="AP15" s="87">
        <f>F15</f>
        <v>1.1021859353521544</v>
      </c>
      <c r="AQ15" s="1" t="str">
        <f>AC15</f>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v>
      </c>
      <c r="BC15" s="1">
        <v>14</v>
      </c>
      <c r="BD15" s="15">
        <f>AG6</f>
        <v>20</v>
      </c>
      <c r="BE15" s="15">
        <f>AM6</f>
        <v>15</v>
      </c>
      <c r="BF15" s="15">
        <f>AS6</f>
        <v>25</v>
      </c>
      <c r="BG15" s="15">
        <f>AY6</f>
        <v>25</v>
      </c>
      <c r="BH15" s="15" t="str">
        <f>AF17</f>
        <v>S04 สำนักงานอธิการบดีได้รับงบประมาณในการพัฒนาบุคลากรในสายงานวิชาชีพอย่างเพียงพอ X O04 มีเครือข่ายความร่วมมือจากหน่วยงานอื่น/สถาบันอื่น ทำให้เกิดการแลกเปลี่ยนเรียนรู้อย่างต่อเนื่อง</v>
      </c>
      <c r="BI15" s="15" t="str">
        <f>AF25</f>
        <v>W04 การวางแผนและการบริหารจัดการ การใช้งบประมาณไม่ตรงตามเป้าหมายที่กำหนดไว้ X O04 มีเครือข่ายความร่วมมือจากหน่วยงานอื่น/สถาบันอื่น ทำให้เกิดการแลกเปลี่ยนเรียนรู้อย่างต่อเนื่อง</v>
      </c>
      <c r="BJ15" s="15" t="str">
        <f>AF33</f>
        <v>S04 สำนักงานอธิการบดีได้รับงบประมาณในการพัฒนาบุคลากรในสายงานวิชาชีพอย่างเพียงพอ X T02 ได้รับการสนับสนุนงบประมาณในการจัดโครงการและกิจกรรมลดลง</v>
      </c>
      <c r="BK15" s="15" t="str">
        <f>AF41</f>
        <v>W04 การวางแผนและการบริหารจัดการ การใช้งบประมาณไม่ตรงตามเป้าหมายที่กำหนดไว้ X T02 ได้รับการสนับสนุนงบประมาณในการจัดโครงการและกิจกรรมลดลง</v>
      </c>
      <c r="BL15" s="15" t="str">
        <f ca="1">AM17</f>
        <v xml:space="preserve"> X </v>
      </c>
      <c r="BM15" s="15" t="str">
        <f ca="1">AM25</f>
        <v xml:space="preserve"> X </v>
      </c>
      <c r="BN15" s="15" t="e">
        <f ca="1">AM33</f>
        <v>#NAME?</v>
      </c>
      <c r="BO15" s="15" t="e">
        <f ca="1">AM41</f>
        <v>#NAME?</v>
      </c>
    </row>
    <row r="16" spans="1:67" ht="90.75" customHeight="1" thickBot="1" x14ac:dyDescent="0.25">
      <c r="A16" s="1">
        <f>SUMPRODUCT(('[1]11Challenge'!K$6:K$115=C16)*ROW('[1]11Challenge'!K$6:K$115))</f>
        <v>8</v>
      </c>
      <c r="B16" s="22">
        <v>9</v>
      </c>
      <c r="C16" s="78" t="str">
        <f>IF(D16="","",INDEX('[1]11Challenge'!$K$6:$K$16,MATCH('12SFAS'!D16,'[1]11Challenge'!$B$6:$B$16,0)))</f>
        <v>S03 สำนักงานอธิการบดีสนับสนุนการพัฒนาตนเองของบุคลากรและส่งเสริมความก้าวหน้าในสายงาน</v>
      </c>
      <c r="D16" s="88">
        <f>'[1]11Challenge'!C8</f>
        <v>0.17013431648341226</v>
      </c>
      <c r="E16" s="80">
        <f>INDEX('[1]11Challenge'!$I$6:$I$51,MATCH(D16,'[1]11Challenge'!$B$6:$B$51,0))</f>
        <v>5</v>
      </c>
      <c r="F16" s="81">
        <f>MAX(D16*E16,ROW()/9999999)</f>
        <v>0.85067158241706131</v>
      </c>
      <c r="G16" s="82">
        <f>IF(D16&lt;0.00001,0,20-RANK(F16,$F$14:$F$37))</f>
        <v>14</v>
      </c>
      <c r="H16" s="83" t="s">
        <v>51</v>
      </c>
      <c r="I16" s="84" t="str">
        <f ca="1">IFERROR(INDIRECT("11Challenge!"&amp;SUBSTITUTE(ADDRESS(1,MATCH('[1]11Challenge'!L$53,INDIRECT("'11Challenge'!$L"&amp;$A16&amp;":$U"&amp;$A16),0)+12,4),"1","")&amp;$A16),"")</f>
        <v/>
      </c>
      <c r="J16" s="84" t="str">
        <f ca="1">IFERROR(INDIRECT("11Challenge!"&amp;SUBSTITUTE(ADDRESS(1,MATCH('[1]11Challenge'!M$53,INDIRECT("'11Challenge'!$L"&amp;$A16&amp;":$U"&amp;$A16),0)+12,4),"1","")&amp;$A16),"")</f>
        <v/>
      </c>
      <c r="K16" s="84" t="str">
        <f ca="1">IFERROR(INDIRECT("11Challenge!"&amp;SUBSTITUTE(ADDRESS(1,MATCH('[1]11Challenge'!N$53,INDIRECT("'11Challenge'!$L"&amp;$A16&amp;":$U"&amp;$A16),0)+12,4),"1","")&amp;$A16),"")</f>
        <v/>
      </c>
      <c r="L16" s="84" t="str">
        <f ca="1">IFERROR(INDIRECT("11Challenge!"&amp;SUBSTITUTE(ADDRESS(1,MATCH('[1]11Challenge'!O$53,INDIRECT("'11Challenge'!$L"&amp;$A16&amp;":$U"&amp;$A16),0)+12,4),"1","")&amp;$A16),"")</f>
        <v/>
      </c>
      <c r="M16" s="1">
        <f t="shared" si="6"/>
        <v>6</v>
      </c>
      <c r="N16" s="3">
        <v>3</v>
      </c>
      <c r="O16" s="1" t="e">
        <f ca="1">IF($L$3="+",Concat3(" &amp; ",I16:L16),IF(I16="","",I16)&amp;IF(I16="",J16,IF(J16="","","-"&amp;J16))&amp;IF(I16&amp;J16="",K16,IF(K16="","","-"&amp;K16))&amp;IF(I16&amp;J16&amp;K16="",L16,IF(L16="","","-"&amp;L16)))</f>
        <v>#NAME?</v>
      </c>
      <c r="P16" s="1" t="e">
        <f ca="1">IF($L$3="+",Concat3(" &amp; ",I22:L22),IF(I22="","",I22)&amp;IF(I22="",J22,IF(J22="","","-"&amp;J22))&amp;IF(I22&amp;J22="",K22,IF(K22="","","-"&amp;K22))&amp;IF(I22&amp;J22&amp;K22="",L22,IF(L22="","","-"&amp;L22)))</f>
        <v>#NAME?</v>
      </c>
      <c r="Q16" s="1" t="e">
        <f ca="1">IF($L$3="+",Concat3(" &amp; ",I29:L29),IF(I29="","",I29)&amp;IF(I29="",J29,IF(J29="","","-"&amp;J29))&amp;IF(I29&amp;J29="",K29,IF(K29="","","-"&amp;K29))&amp;IF(I29&amp;J29&amp;K29="",L29,IF(L29="","","-"&amp;L29)))</f>
        <v>#NAME?</v>
      </c>
      <c r="R16" s="1" t="e">
        <f ca="1">IF($L$3="+",Concat3(" &amp; ",I35:L35),IF(I35="","",I35)&amp;IF(I35="",J35,IF(J35="","","-"&amp;J35))&amp;IF(I35&amp;J35="",K35,IF(K35="","","-"&amp;K35))&amp;IF(I35&amp;J35&amp;K35="",L35,IF(L35="","","-"&amp;L35)))</f>
        <v>#NAME?</v>
      </c>
      <c r="S16" s="85">
        <f>F16</f>
        <v>0.85067158241706131</v>
      </c>
      <c r="T16" s="85">
        <f>F22</f>
        <v>0.25994206014332599</v>
      </c>
      <c r="U16" s="85">
        <f>F29</f>
        <v>0.78920041625825332</v>
      </c>
      <c r="V16" s="85">
        <f>F35</f>
        <v>3.5000003500000349E-6</v>
      </c>
      <c r="W16" s="86">
        <f>RANK(S16,$S$14:$S$18)</f>
        <v>3</v>
      </c>
      <c r="X16" s="86">
        <f>RANK(T16,$T$14:$T$18)</f>
        <v>3</v>
      </c>
      <c r="Y16" s="86">
        <f>RANK(U16,$U$14:$U$18)</f>
        <v>2</v>
      </c>
      <c r="Z16" s="86">
        <f>RANK(V16,$V$14:$V$18)</f>
        <v>5</v>
      </c>
      <c r="AC16" s="89" t="str">
        <f>IFERROR(INDEX($C$14:$C$18,MATCH(N16,$W$14:$W$18,0)),"")</f>
        <v>S03 สำนักงานอธิการบดีสนับสนุนการพัฒนาตนเองของบุคลากรและส่งเสริมความก้าวหน้าในสายงาน</v>
      </c>
      <c r="AD16" s="90" t="str">
        <f t="shared" si="7"/>
        <v>S03 สำนักงานอธิการบดีสนับสนุนการพัฒนาตนเองของบุคลากรและส่งเสริมความก้าวหน้าในสายงาน X O06 เป็นแหล่งข้อมูลที่เป็นปัจจุบันด้านการบริหารเพื่อการตัดสินใจที่สำคัญของผู้บริหารในการบริหารงานของมหาวิทยาลัย</v>
      </c>
      <c r="AE16" s="90" t="str">
        <f t="shared" si="7"/>
        <v>S03 สำนักงานอธิการบดีสนับสนุนการพัฒนาตนเองของบุคลากรและส่งเสริมความก้าวหน้าในสายงาน X O07 มีระบบสารสนเทศที่เป็นปัจจุบันสนับสนุนการบริหารและการตัดสินใจของผู้บริหาร</v>
      </c>
      <c r="AF16" s="90" t="str">
        <f t="shared" si="7"/>
        <v>S03 สำนักงานอธิการบดีสนับสนุนการพัฒนาตนเองของบุคลากรและส่งเสริมความก้าวหน้าในสายงาน X O04 มีเครือข่ายความร่วมมือจากหน่วยงานอื่น/สถาบันอื่น ทำให้เกิดการแลกเปลี่ยนเรียนรู้อย่างต่อเนื่อง</v>
      </c>
      <c r="AG16" s="90" t="str">
        <f t="shared" si="7"/>
        <v>S03 สำนักงานอธิการบดีสนับสนุนการพัฒนาตนเองของบุคลากรและส่งเสริมความก้าวหน้าในสายงาน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AH16" s="90" t="str">
        <f t="shared" si="7"/>
        <v>S03 สำนักงานอธิการบดีสนับสนุนการพัฒนาตนเองของบุคลากรและส่งเสริมความก้าวหน้าในสายงาน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AJ16" s="89" t="str">
        <f ca="1">IFERROR(INDEX($O$14:$O$18,MATCH(N16,$W$14:$W$18,0)),"")</f>
        <v/>
      </c>
      <c r="AK16" s="90" t="str">
        <f ca="1">$AJ16&amp;" X "&amp;AK$13</f>
        <v xml:space="preserve"> X </v>
      </c>
      <c r="AL16" s="90" t="str">
        <f t="shared" ca="1" si="5"/>
        <v xml:space="preserve"> X </v>
      </c>
      <c r="AM16" s="90" t="str">
        <f t="shared" ca="1" si="5"/>
        <v xml:space="preserve"> X </v>
      </c>
      <c r="AN16" s="90" t="str">
        <f t="shared" ca="1" si="5"/>
        <v xml:space="preserve"> X </v>
      </c>
      <c r="AO16" s="90" t="str">
        <f t="shared" ca="1" si="5"/>
        <v xml:space="preserve"> X </v>
      </c>
      <c r="AP16" s="91">
        <f>F16</f>
        <v>0.85067158241706131</v>
      </c>
      <c r="AQ16" s="89" t="str">
        <f>AC16</f>
        <v>S03 สำนักงานอธิการบดีสนับสนุนการพัฒนาตนเองของบุคลากรและส่งเสริมความก้าวหน้าในสายงาน</v>
      </c>
      <c r="BC16" s="1">
        <v>15</v>
      </c>
      <c r="BD16" s="15">
        <f>AG7</f>
        <v>18</v>
      </c>
      <c r="BE16" s="15">
        <f>AM7</f>
        <v>14</v>
      </c>
      <c r="BF16" s="15">
        <f>AS7</f>
        <v>22</v>
      </c>
      <c r="BG16" s="15">
        <f>AY7</f>
        <v>23</v>
      </c>
      <c r="BH16" s="15" t="str">
        <f>AF18</f>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O04 มีเครือข่ายความร่วมมือจากหน่วยงานอื่น/สถาบันอื่น ทำให้เกิดการแลกเปลี่ยนเรียนรู้อย่างต่อเนื่อง</v>
      </c>
      <c r="BI16" s="15" t="str">
        <f>AF26</f>
        <v>W05 การออกประกาศหรือแนวปฏิบัติด้านการเงิน การคลัง ไม่ทันสมัย และยังไม่ครอบคลุม X O04 มีเครือข่ายความร่วมมือจากหน่วยงานอื่น/สถาบันอื่น ทำให้เกิดการแลกเปลี่ยนเรียนรู้อย่างต่อเนื่อง</v>
      </c>
      <c r="BJ16" s="15" t="str">
        <f>AF34</f>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T02 ได้รับการสนับสนุนงบประมาณในการจัดโครงการและกิจกรรมลดลง</v>
      </c>
      <c r="BK16" s="15" t="str">
        <f>AF42</f>
        <v>W05 การออกประกาศหรือแนวปฏิบัติด้านการเงิน การคลัง ไม่ทันสมัย และยังไม่ครอบคลุม X T02 ได้รับการสนับสนุนงบประมาณในการจัดโครงการและกิจกรรมลดลง</v>
      </c>
      <c r="BL16" s="15" t="str">
        <f ca="1">AM18</f>
        <v xml:space="preserve"> X </v>
      </c>
      <c r="BM16" s="15" t="str">
        <f ca="1">AM26</f>
        <v xml:space="preserve"> X </v>
      </c>
      <c r="BN16" s="15" t="e">
        <f ca="1">AM34</f>
        <v>#NAME?</v>
      </c>
      <c r="BO16" s="15" t="e">
        <f ca="1">AM42</f>
        <v>#NAME?</v>
      </c>
    </row>
    <row r="17" spans="1:67" ht="57.75" thickBot="1" x14ac:dyDescent="0.25">
      <c r="A17" s="1">
        <f>SUMPRODUCT(('[1]11Challenge'!K$6:K$115=C17)*ROW('[1]11Challenge'!K$6:K$115))</f>
        <v>9</v>
      </c>
      <c r="B17" s="22">
        <v>10</v>
      </c>
      <c r="C17" s="78" t="str">
        <f>IF(D17="","",INDEX('[1]11Challenge'!$K$6:$K$16,MATCH('12SFAS'!D17,'[1]11Challenge'!$B$6:$B$16,0)))</f>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v>
      </c>
      <c r="D17" s="79">
        <f>'[1]11Challenge'!C9</f>
        <v>5.6772965017621297E-8</v>
      </c>
      <c r="E17" s="80">
        <f>INDEX('[1]11Challenge'!$I$6:$I$51,MATCH(D17,'[1]11Challenge'!$B$6:$B$51,0))</f>
        <v>0</v>
      </c>
      <c r="F17" s="81">
        <f>MAX(D17*E17,ROW()/9999999)</f>
        <v>1.700000170000017E-6</v>
      </c>
      <c r="G17" s="82">
        <f>IF(D17&lt;0.00001,0,20-RANK(F17,$F$14:$F$37))</f>
        <v>0</v>
      </c>
      <c r="H17" s="83" t="s">
        <v>51</v>
      </c>
      <c r="I17" s="84" t="str">
        <f ca="1">IFERROR(INDIRECT("11Challenge!"&amp;SUBSTITUTE(ADDRESS(1,MATCH('[1]11Challenge'!L$53,INDIRECT("'11Challenge'!$L"&amp;$A17&amp;":$U"&amp;$A17),0)+12,4),"1","")&amp;$A17),"")</f>
        <v/>
      </c>
      <c r="J17" s="84" t="str">
        <f ca="1">IFERROR(INDIRECT("11Challenge!"&amp;SUBSTITUTE(ADDRESS(1,MATCH('[1]11Challenge'!M$53,INDIRECT("'11Challenge'!$L"&amp;$A17&amp;":$U"&amp;$A17),0)+12,4),"1","")&amp;$A17),"")</f>
        <v/>
      </c>
      <c r="K17" s="84" t="str">
        <f ca="1">IFERROR(INDIRECT("11Challenge!"&amp;SUBSTITUTE(ADDRESS(1,MATCH('[1]11Challenge'!N$53,INDIRECT("'11Challenge'!$L"&amp;$A17&amp;":$U"&amp;$A17),0)+12,4),"1","")&amp;$A17),"")</f>
        <v/>
      </c>
      <c r="L17" s="84" t="str">
        <f ca="1">IFERROR(INDIRECT("11Challenge!"&amp;SUBSTITUTE(ADDRESS(1,MATCH('[1]11Challenge'!O$53,INDIRECT("'11Challenge'!$L"&amp;$A17&amp;":$U"&amp;$A17),0)+12,4),"1","")&amp;$A17),"")</f>
        <v/>
      </c>
      <c r="M17" s="1">
        <f t="shared" si="6"/>
        <v>20</v>
      </c>
      <c r="N17" s="3">
        <v>4</v>
      </c>
      <c r="O17" s="1" t="e">
        <f ca="1">IF($L$3="+",Concat3(" &amp; ",I17:L17),IF(I17="","",I17)&amp;IF(I17="",J17,IF(J17="","","-"&amp;J17))&amp;IF(I17&amp;J17="",K17,IF(K17="","","-"&amp;K17))&amp;IF(I17&amp;J17&amp;K17="",L17,IF(L17="","","-"&amp;L17)))</f>
        <v>#NAME?</v>
      </c>
      <c r="P17" s="1" t="e">
        <f ca="1">IF($L$3="+",Concat3(" &amp; ",I23:L23),IF(I23="","",I23)&amp;IF(I23="",J23,IF(J23="","","-"&amp;J23))&amp;IF(I23&amp;J23="",K23,IF(K23="","","-"&amp;K23))&amp;IF(I23&amp;J23&amp;K23="",L23,IF(L23="","","-"&amp;L23)))</f>
        <v>#NAME?</v>
      </c>
      <c r="Q17" s="1" t="e">
        <f ca="1">IF($L$3="+",Concat3(" &amp; ",I30:L30),IF(I30="","",I30)&amp;IF(I30="",J30,IF(J30="","","-"&amp;J30))&amp;IF(I30&amp;J30="",K30,IF(K30="","","-"&amp;K30))&amp;IF(I30&amp;J30&amp;K30="",L30,IF(L30="","","-"&amp;L30)))</f>
        <v>#NAME?</v>
      </c>
      <c r="R17" s="1" t="e">
        <f ca="1">IF($L$3="+",Concat3(" &amp; ",I36:L36),IF(I36="","",I36)&amp;IF(I36="",J36,IF(J36="","","-"&amp;J36))&amp;IF(I36&amp;J36="",K36,IF(K36="","","-"&amp;K36))&amp;IF(I36&amp;J36&amp;K36="",L36,IF(L36="","","-"&amp;L36)))</f>
        <v>#NAME?</v>
      </c>
      <c r="S17" s="85">
        <f>F17</f>
        <v>1.700000170000017E-6</v>
      </c>
      <c r="T17" s="85">
        <f>F23</f>
        <v>2.3000002300000231E-6</v>
      </c>
      <c r="U17" s="85">
        <f>F30</f>
        <v>3.00000030000003E-6</v>
      </c>
      <c r="V17" s="85">
        <f>F36</f>
        <v>3.6000003600000359E-6</v>
      </c>
      <c r="W17" s="86">
        <f>RANK(S17,$S$14:$S$18)</f>
        <v>5</v>
      </c>
      <c r="X17" s="86">
        <f>RANK(T17,$T$14:$T$18)</f>
        <v>5</v>
      </c>
      <c r="Y17" s="86">
        <f>RANK(U17,$U$14:$U$18)</f>
        <v>5</v>
      </c>
      <c r="Z17" s="86">
        <f>RANK(V17,$V$14:$V$18)</f>
        <v>4</v>
      </c>
      <c r="AC17" s="1" t="str">
        <f>IFERROR(INDEX($C$14:$C$18,MATCH(N17,$W$14:$W$18,0)),"")</f>
        <v>S04 สำนักงานอธิการบดีได้รับงบประมาณในการพัฒนาบุคลากรในสายงานวิชาชีพอย่างเพียงพอ</v>
      </c>
      <c r="AD17" s="13" t="str">
        <f t="shared" si="7"/>
        <v>S04 สำนักงานอธิการบดีได้รับงบประมาณในการพัฒนาบุคลากรในสายงานวิชาชีพอย่างเพียงพอ X O06 เป็นแหล่งข้อมูลที่เป็นปัจจุบันด้านการบริหารเพื่อการตัดสินใจที่สำคัญของผู้บริหารในการบริหารงานของมหาวิทยาลัย</v>
      </c>
      <c r="AE17" s="13" t="str">
        <f t="shared" si="7"/>
        <v>S04 สำนักงานอธิการบดีได้รับงบประมาณในการพัฒนาบุคลากรในสายงานวิชาชีพอย่างเพียงพอ X O07 มีระบบสารสนเทศที่เป็นปัจจุบันสนับสนุนการบริหารและการตัดสินใจของผู้บริหาร</v>
      </c>
      <c r="AF17" s="13" t="str">
        <f t="shared" si="7"/>
        <v>S04 สำนักงานอธิการบดีได้รับงบประมาณในการพัฒนาบุคลากรในสายงานวิชาชีพอย่างเพียงพอ X O04 มีเครือข่ายความร่วมมือจากหน่วยงานอื่น/สถาบันอื่น ทำให้เกิดการแลกเปลี่ยนเรียนรู้อย่างต่อเนื่อง</v>
      </c>
      <c r="AG17" s="13" t="str">
        <f t="shared" si="7"/>
        <v>S04 สำนักงานอธิการบดีได้รับงบประมาณในการพัฒนาบุคลากรในสายงานวิชาชีพอย่างเพียงพอ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AH17" s="13" t="str">
        <f t="shared" si="7"/>
        <v>S04 สำนักงานอธิการบดีได้รับงบประมาณในการพัฒนาบุคลากรในสายงานวิชาชีพอย่างเพียงพอ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AJ17" s="1" t="str">
        <f ca="1">IFERROR(INDEX($O$14:$O$18,MATCH(N17,$W$14:$W$18,0)),"")</f>
        <v/>
      </c>
      <c r="AK17" s="13" t="str">
        <f ca="1">$AJ17&amp;" X "&amp;AK$13</f>
        <v xml:space="preserve"> X </v>
      </c>
      <c r="AL17" s="13" t="str">
        <f t="shared" ca="1" si="5"/>
        <v xml:space="preserve"> X </v>
      </c>
      <c r="AM17" s="13" t="str">
        <f t="shared" ca="1" si="5"/>
        <v xml:space="preserve"> X </v>
      </c>
      <c r="AN17" s="13" t="str">
        <f t="shared" ca="1" si="5"/>
        <v xml:space="preserve"> X </v>
      </c>
      <c r="AO17" s="13" t="str">
        <f t="shared" ca="1" si="5"/>
        <v xml:space="preserve"> X </v>
      </c>
      <c r="AP17" s="87">
        <f>F17</f>
        <v>1.700000170000017E-6</v>
      </c>
      <c r="AQ17" s="1" t="str">
        <f>AC17</f>
        <v>S04 สำนักงานอธิการบดีได้รับงบประมาณในการพัฒนาบุคลากรในสายงานวิชาชีพอย่างเพียงพอ</v>
      </c>
      <c r="BC17" s="1">
        <v>16</v>
      </c>
      <c r="BD17" s="15">
        <f>AH3</f>
        <v>11</v>
      </c>
      <c r="BE17" s="15">
        <f>AN3</f>
        <v>11</v>
      </c>
      <c r="BF17" s="15">
        <f>AT3</f>
        <v>8</v>
      </c>
      <c r="BG17" s="15">
        <f>AZ3</f>
        <v>8</v>
      </c>
      <c r="BH17" s="15" t="str">
        <f>AG14</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BI17" s="15" t="str">
        <f>AG22</f>
        <v>W02 สำนักงานอธิการบดีควรมีแผนการพัฒนาบุคลากรในระดับบุคคลและการบริหารจัดการทรัพยากรบุคคลอย่างประสิทธิภาพ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BJ17" s="15" t="str">
        <f>AG30</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T01 นโยบายของรัฐไม่ต่อเนื่องและชัดเจน ทำให้ไม่สามารถดำเนินงานเชิงรุกได้</v>
      </c>
      <c r="BK17" s="15" t="str">
        <f>AG38</f>
        <v>W02 สำนักงานอธิการบดีควรมีแผนการพัฒนาบุคลากรในระดับบุคคลและการบริหารจัดการทรัพยากรบุคคลอย่างประสิทธิภาพ X T01 นโยบายของรัฐไม่ต่อเนื่องและชัดเจน ทำให้ไม่สามารถดำเนินงานเชิงรุกได้</v>
      </c>
      <c r="BL17" s="15" t="str">
        <f ca="1">AN14</f>
        <v xml:space="preserve"> X </v>
      </c>
      <c r="BM17" s="15" t="str">
        <f ca="1">AN22</f>
        <v xml:space="preserve"> X </v>
      </c>
      <c r="BN17" s="15" t="e">
        <f ca="1">AN30</f>
        <v>#NAME?</v>
      </c>
      <c r="BO17" s="15" t="e">
        <f ca="1">AN38</f>
        <v>#NAME?</v>
      </c>
    </row>
    <row r="18" spans="1:67" ht="57" x14ac:dyDescent="0.2">
      <c r="A18" s="1">
        <f>SUMPRODUCT(('[1]11Challenge'!K$6:K$115=C18)*ROW('[1]11Challenge'!K$6:K$115))</f>
        <v>10</v>
      </c>
      <c r="C18" s="78" t="str">
        <f>IF(D18="","",INDEX('[1]11Challenge'!$K$6:$K$16,MATCH('12SFAS'!D18,'[1]11Challenge'!$B$6:$B$16,0)))</f>
        <v>S04 สำนักงานอธิการบดีได้รับงบประมาณในการพัฒนาบุคลากรในสายงานวิชาชีพอย่างเพียงพอ</v>
      </c>
      <c r="D18" s="79">
        <f>'[1]11Challenge'!C10</f>
        <v>5.4237649162478829E-8</v>
      </c>
      <c r="E18" s="80">
        <f>INDEX('[1]11Challenge'!$I$6:$I$51,MATCH(D18,'[1]11Challenge'!$B$6:$B$51,0))</f>
        <v>0</v>
      </c>
      <c r="F18" s="81">
        <f>MAX(D18*E18,ROW()/9999999)</f>
        <v>1.8000001800000179E-6</v>
      </c>
      <c r="G18" s="82">
        <f>IF(D18&lt;0.00001,0,20-RANK(F18,$F$14:$F$37))</f>
        <v>0</v>
      </c>
      <c r="H18" s="83" t="s">
        <v>51</v>
      </c>
      <c r="I18" s="84" t="str">
        <f ca="1">IFERROR(INDIRECT("11Challenge!"&amp;SUBSTITUTE(ADDRESS(1,MATCH('[1]11Challenge'!L$53,INDIRECT("'11Challenge'!$L"&amp;$A18&amp;":$U"&amp;$A18),0)+12,4),"1","")&amp;$A18),"")</f>
        <v/>
      </c>
      <c r="J18" s="84" t="str">
        <f ca="1">IFERROR(INDIRECT("11Challenge!"&amp;SUBSTITUTE(ADDRESS(1,MATCH('[1]11Challenge'!M$53,INDIRECT("'11Challenge'!$L"&amp;$A18&amp;":$U"&amp;$A18),0)+12,4),"1","")&amp;$A18),"")</f>
        <v/>
      </c>
      <c r="K18" s="84" t="str">
        <f ca="1">IFERROR(INDIRECT("11Challenge!"&amp;SUBSTITUTE(ADDRESS(1,MATCH('[1]11Challenge'!N$53,INDIRECT("'11Challenge'!$L"&amp;$A18&amp;":$U"&amp;$A18),0)+12,4),"1","")&amp;$A18),"")</f>
        <v/>
      </c>
      <c r="L18" s="84" t="str">
        <f ca="1">IFERROR(INDIRECT("11Challenge!"&amp;SUBSTITUTE(ADDRESS(1,MATCH('[1]11Challenge'!O$53,INDIRECT("'11Challenge'!$L"&amp;$A18&amp;":$U"&amp;$A18),0)+12,4),"1","")&amp;$A18),"")</f>
        <v/>
      </c>
      <c r="M18" s="1">
        <f t="shared" si="6"/>
        <v>19</v>
      </c>
      <c r="N18" s="3">
        <v>5</v>
      </c>
      <c r="O18" s="1" t="e">
        <f ca="1">IF($L$3="+",Concat3(" &amp; ",I18:L18),IF(I18="","",I18)&amp;IF(I18="",J18,IF(J18="","","-"&amp;J18))&amp;IF(I18&amp;J18="",K18,IF(K18="","","-"&amp;K18))&amp;IF(I18&amp;J18&amp;K18="",L18,IF(L18="","","-"&amp;L18)))</f>
        <v>#NAME?</v>
      </c>
      <c r="P18" s="1" t="e">
        <f ca="1">IF($L$3="+",Concat3(" &amp; ",I24:L24),IF(I24="","",I24)&amp;IF(I24="",J24,IF(J24="","","-"&amp;J24))&amp;IF(I24&amp;J24="",K24,IF(K24="","","-"&amp;K24))&amp;IF(I24&amp;J24&amp;K24="",L24,IF(L24="","","-"&amp;L24)))</f>
        <v>#NAME?</v>
      </c>
      <c r="Q18" s="1" t="e">
        <f ca="1">IF($L$3="+",Concat3(" &amp; ",I31:L31),IF(I31="","",I31)&amp;IF(I31="",J31,IF(J31="","","-"&amp;J31))&amp;IF(I31&amp;J31="",K31,IF(K31="","","-"&amp;K31))&amp;IF(I31&amp;J31&amp;K31="",L31,IF(L31="","","-"&amp;L31)))</f>
        <v>#NAME?</v>
      </c>
      <c r="R18" s="1" t="e">
        <f ca="1">IF($L$3="+",Concat3(" &amp; ",I37:L37),IF(I37="","",I37)&amp;IF(I37="",J37,IF(J37="","","-"&amp;J37))&amp;IF(I37&amp;J37="",K37,IF(K37="","","-"&amp;K37))&amp;IF(I37&amp;J37&amp;K37="",L37,IF(L37="","","-"&amp;L37)))</f>
        <v>#NAME?</v>
      </c>
      <c r="S18" s="85">
        <f>F18</f>
        <v>1.8000001800000179E-6</v>
      </c>
      <c r="T18" s="85">
        <f>F24</f>
        <v>2.4000002400000241E-6</v>
      </c>
      <c r="U18" s="85">
        <f>F31</f>
        <v>3.1000003100000309E-6</v>
      </c>
      <c r="V18" s="85">
        <f>F37</f>
        <v>3.7000003700000369E-6</v>
      </c>
      <c r="W18" s="86">
        <f>RANK(S18,$S$14:$S$18)</f>
        <v>4</v>
      </c>
      <c r="X18" s="86">
        <f>RANK(T18,$T$14:$T$18)</f>
        <v>4</v>
      </c>
      <c r="Y18" s="86">
        <f>RANK(U18,$U$14:$U$18)</f>
        <v>4</v>
      </c>
      <c r="Z18" s="86">
        <f>RANK(V18,$V$14:$V$18)</f>
        <v>3</v>
      </c>
      <c r="AC18" s="1" t="str">
        <f>IFERROR(INDEX($C$14:$C$18,MATCH(N18,$W$14:$W$18,0)),"")</f>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v>
      </c>
      <c r="AD18" s="13" t="str">
        <f t="shared" si="7"/>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O06 เป็นแหล่งข้อมูลที่เป็นปัจจุบันด้านการบริหารเพื่อการตัดสินใจที่สำคัญของผู้บริหารในการบริหารงานของมหาวิทยาลัย</v>
      </c>
      <c r="AE18" s="13" t="str">
        <f t="shared" si="7"/>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O07 มีระบบสารสนเทศที่เป็นปัจจุบันสนับสนุนการบริหารและการตัดสินใจของผู้บริหาร</v>
      </c>
      <c r="AF18" s="13" t="str">
        <f t="shared" si="7"/>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O04 มีเครือข่ายความร่วมมือจากหน่วยงานอื่น/สถาบันอื่น ทำให้เกิดการแลกเปลี่ยนเรียนรู้อย่างต่อเนื่อง</v>
      </c>
      <c r="AG18" s="13" t="str">
        <f t="shared" si="7"/>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AH18" s="13" t="str">
        <f t="shared" si="7"/>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AJ18" s="1" t="str">
        <f ca="1">IFERROR(INDEX($O$14:$O$18,MATCH(N18,$W$14:$W$18,0)),"")</f>
        <v/>
      </c>
      <c r="AK18" s="13" t="str">
        <f ca="1">$AJ18&amp;" X "&amp;AK$13</f>
        <v xml:space="preserve"> X </v>
      </c>
      <c r="AL18" s="13" t="str">
        <f t="shared" ca="1" si="5"/>
        <v xml:space="preserve"> X </v>
      </c>
      <c r="AM18" s="13" t="str">
        <f t="shared" ca="1" si="5"/>
        <v xml:space="preserve"> X </v>
      </c>
      <c r="AN18" s="13" t="str">
        <f t="shared" ca="1" si="5"/>
        <v xml:space="preserve"> X </v>
      </c>
      <c r="AO18" s="13" t="str">
        <f t="shared" ca="1" si="5"/>
        <v xml:space="preserve"> X </v>
      </c>
      <c r="AP18" s="87">
        <f>F18</f>
        <v>1.8000001800000179E-6</v>
      </c>
      <c r="AQ18" s="1" t="str">
        <f>AC18</f>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v>
      </c>
      <c r="BC18" s="1">
        <v>17</v>
      </c>
      <c r="BD18" s="15">
        <f>AH4</f>
        <v>13</v>
      </c>
      <c r="BE18" s="15">
        <f>AN4</f>
        <v>19</v>
      </c>
      <c r="BF18" s="15">
        <f>AT4</f>
        <v>11</v>
      </c>
      <c r="BG18" s="15">
        <f>AZ4</f>
        <v>13</v>
      </c>
      <c r="BH18" s="15" t="str">
        <f>AG15</f>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BI18" s="15" t="str">
        <f>AG23</f>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BJ18" s="15" t="str">
        <f>AG31</f>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T01 นโยบายของรัฐไม่ต่อเนื่องและชัดเจน ทำให้ไม่สามารถดำเนินงานเชิงรุกได้</v>
      </c>
      <c r="BK18" s="15" t="str">
        <f>AG39</f>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T01 นโยบายของรัฐไม่ต่อเนื่องและชัดเจน ทำให้ไม่สามารถดำเนินงานเชิงรุกได้</v>
      </c>
      <c r="BL18" s="15" t="str">
        <f ca="1">AN15</f>
        <v xml:space="preserve"> X </v>
      </c>
      <c r="BM18" s="15" t="str">
        <f ca="1">AN23</f>
        <v xml:space="preserve"> X </v>
      </c>
      <c r="BN18" s="15" t="e">
        <f ca="1">AN31</f>
        <v>#NAME?</v>
      </c>
      <c r="BO18" s="15" t="e">
        <f ca="1">AN39</f>
        <v>#NAME?</v>
      </c>
    </row>
    <row r="19" spans="1:67" ht="15" thickBot="1" x14ac:dyDescent="0.25">
      <c r="B19" s="22">
        <v>1</v>
      </c>
      <c r="C19" s="71" t="s">
        <v>52</v>
      </c>
      <c r="D19" s="92"/>
      <c r="E19" s="93">
        <f>SUM(F20:F24)</f>
        <v>1.4838077038609681</v>
      </c>
      <c r="F19" s="94"/>
      <c r="G19" s="75" t="s">
        <v>53</v>
      </c>
      <c r="H19" s="95"/>
      <c r="I19" s="96"/>
      <c r="J19" s="96"/>
      <c r="K19" s="96"/>
      <c r="L19" s="97"/>
      <c r="M19" s="1" t="str">
        <f t="shared" si="6"/>
        <v/>
      </c>
      <c r="N19" s="3">
        <v>6</v>
      </c>
      <c r="BC19" s="1">
        <v>18</v>
      </c>
      <c r="BD19" s="15">
        <f>AH5</f>
        <v>15</v>
      </c>
      <c r="BE19" s="15">
        <f>AN5</f>
        <v>21</v>
      </c>
      <c r="BF19" s="15">
        <f>AT5</f>
        <v>14</v>
      </c>
      <c r="BG19" s="15">
        <f>AZ5</f>
        <v>18</v>
      </c>
      <c r="BH19" s="15" t="str">
        <f>AG16</f>
        <v>S03 สำนักงานอธิการบดีสนับสนุนการพัฒนาตนเองของบุคลากรและส่งเสริมความก้าวหน้าในสายงาน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BI19" s="15" t="str">
        <f>AG24</f>
        <v>W03 การถ่ายทอดความรู้ในลักษณะบูรณาการทางความรู้ร่วมกันระหว่างกองภายในสำนักงานอธิการบดียังไม่เพียงพอ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BJ19" s="15" t="str">
        <f>AG32</f>
        <v>S03 สำนักงานอธิการบดีสนับสนุนการพัฒนาตนเองของบุคลากรและส่งเสริมความก้าวหน้าในสายงาน X T01 นโยบายของรัฐไม่ต่อเนื่องและชัดเจน ทำให้ไม่สามารถดำเนินงานเชิงรุกได้</v>
      </c>
      <c r="BK19" s="15" t="str">
        <f>AG40</f>
        <v>W03 การถ่ายทอดความรู้ในลักษณะบูรณาการทางความรู้ร่วมกันระหว่างกองภายในสำนักงานอธิการบดียังไม่เพียงพอ X T01 นโยบายของรัฐไม่ต่อเนื่องและชัดเจน ทำให้ไม่สามารถดำเนินงานเชิงรุกได้</v>
      </c>
      <c r="BL19" s="15" t="str">
        <f ca="1">AN16</f>
        <v xml:space="preserve"> X </v>
      </c>
      <c r="BM19" s="15" t="str">
        <f ca="1">AN24</f>
        <v xml:space="preserve"> X </v>
      </c>
      <c r="BN19" s="15" t="e">
        <f ca="1">AN32</f>
        <v>#NAME?</v>
      </c>
      <c r="BO19" s="15" t="e">
        <f ca="1">AN40</f>
        <v>#NAME?</v>
      </c>
    </row>
    <row r="20" spans="1:67" ht="54" customHeight="1" thickBot="1" x14ac:dyDescent="0.25">
      <c r="A20" s="1">
        <f>SUMPRODUCT(('[1]11Challenge'!K$6:K$115=C20)*ROW('[1]11Challenge'!K$6:K$115))</f>
        <v>18</v>
      </c>
      <c r="B20" s="22">
        <v>2</v>
      </c>
      <c r="C20" s="78" t="str">
        <f>IF(D20="","",INDEX('[1]11Challenge'!$K$18:$K$27,MATCH('12SFAS'!D20,'[1]11Challenge'!$B$18:$B$27,0)))</f>
        <v>W02 สำนักงานอธิการบดีควรมีแผนการพัฒนาบุคลากรในระดับบุคคลและการบริหารจัดการทรัพยากรบุคคลอย่างประสิทธิภาพ</v>
      </c>
      <c r="D20" s="98">
        <f>'[1]11Challenge'!C18</f>
        <v>0.17224124318670836</v>
      </c>
      <c r="E20" s="80">
        <f>INDEX('[1]11Challenge'!$I$6:$I$51,MATCH(D20,'[1]11Challenge'!$B$6:$B$51,0))</f>
        <v>5</v>
      </c>
      <c r="F20" s="81">
        <f>MAX(D20*E20,ROW()/9999999)</f>
        <v>0.86120621593354185</v>
      </c>
      <c r="G20" s="99">
        <f>IF(D20&lt;0.00001,0,20-RANK(F20,$F$14:$F$37))</f>
        <v>15</v>
      </c>
      <c r="H20" s="83" t="s">
        <v>51</v>
      </c>
      <c r="I20" s="84" t="str">
        <f ca="1">IFERROR(INDIRECT("11Challenge!"&amp;SUBSTITUTE(ADDRESS(1,MATCH('[1]11Challenge'!L$53,INDIRECT("'11Challenge'!$L"&amp;$A20&amp;":$U"&amp;$A20),0)+12,4),"1","")&amp;$A20),"")</f>
        <v/>
      </c>
      <c r="J20" s="84" t="str">
        <f ca="1">IFERROR(INDIRECT("11Challenge!"&amp;SUBSTITUTE(ADDRESS(1,MATCH('[1]11Challenge'!M$53,INDIRECT("'11Challenge'!$L"&amp;$A20&amp;":$U"&amp;$A20),0)+12,4),"1","")&amp;$A20),"")</f>
        <v/>
      </c>
      <c r="K20" s="84" t="str">
        <f ca="1">IFERROR(INDIRECT("11Challenge!"&amp;SUBSTITUTE(ADDRESS(1,MATCH('[1]11Challenge'!N$53,INDIRECT("'11Challenge'!$L"&amp;$A20&amp;":$U"&amp;$A20),0)+12,4),"1","")&amp;$A20),"")</f>
        <v/>
      </c>
      <c r="L20" s="84" t="str">
        <f ca="1">IFERROR(INDIRECT("11Challenge!"&amp;SUBSTITUTE(ADDRESS(1,MATCH('[1]11Challenge'!O$53,INDIRECT("'11Challenge'!$L"&amp;$A20&amp;":$U"&amp;$A20),0)+12,4),"1","")&amp;$A20),"")</f>
        <v/>
      </c>
      <c r="M20" s="1">
        <f t="shared" si="6"/>
        <v>5</v>
      </c>
      <c r="N20" s="3">
        <v>7</v>
      </c>
      <c r="O20" s="56" t="s">
        <v>39</v>
      </c>
      <c r="P20" s="57" t="s">
        <v>40</v>
      </c>
      <c r="Q20" s="58" t="s">
        <v>41</v>
      </c>
      <c r="R20" s="59" t="s">
        <v>42</v>
      </c>
      <c r="T20" s="100" t="s">
        <v>39</v>
      </c>
      <c r="U20" s="101" t="s">
        <v>40</v>
      </c>
      <c r="V20" s="101" t="s">
        <v>41</v>
      </c>
      <c r="W20" s="59" t="s">
        <v>42</v>
      </c>
      <c r="AF20" s="1" t="s">
        <v>2</v>
      </c>
      <c r="AM20" s="1" t="s">
        <v>2</v>
      </c>
      <c r="BC20" s="1">
        <v>19</v>
      </c>
      <c r="BD20" s="15">
        <f>AH6</f>
        <v>25</v>
      </c>
      <c r="BE20" s="15">
        <f>AN6</f>
        <v>25</v>
      </c>
      <c r="BF20" s="15">
        <f>AT6</f>
        <v>24</v>
      </c>
      <c r="BG20" s="15">
        <f>AZ6</f>
        <v>24</v>
      </c>
      <c r="BH20" s="15" t="str">
        <f>AG17</f>
        <v>S04 สำนักงานอธิการบดีได้รับงบประมาณในการพัฒนาบุคลากรในสายงานวิชาชีพอย่างเพียงพอ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BI20" s="15" t="str">
        <f>AG25</f>
        <v>W04 การวางแผนและการบริหารจัดการ การใช้งบประมาณไม่ตรงตามเป้าหมายที่กำหนดไว้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BJ20" s="15" t="str">
        <f>AG33</f>
        <v>S04 สำนักงานอธิการบดีได้รับงบประมาณในการพัฒนาบุคลากรในสายงานวิชาชีพอย่างเพียงพอ X T01 นโยบายของรัฐไม่ต่อเนื่องและชัดเจน ทำให้ไม่สามารถดำเนินงานเชิงรุกได้</v>
      </c>
      <c r="BK20" s="15" t="str">
        <f>AG41</f>
        <v>W04 การวางแผนและการบริหารจัดการ การใช้งบประมาณไม่ตรงตามเป้าหมายที่กำหนดไว้ X T01 นโยบายของรัฐไม่ต่อเนื่องและชัดเจน ทำให้ไม่สามารถดำเนินงานเชิงรุกได้</v>
      </c>
      <c r="BL20" s="15" t="str">
        <f ca="1">AN17</f>
        <v xml:space="preserve"> X </v>
      </c>
      <c r="BM20" s="15" t="str">
        <f ca="1">AN25</f>
        <v xml:space="preserve"> X </v>
      </c>
      <c r="BN20" s="15" t="e">
        <f ca="1">AN33</f>
        <v>#NAME?</v>
      </c>
      <c r="BO20" s="15" t="e">
        <f ca="1">AN41</f>
        <v>#NAME?</v>
      </c>
    </row>
    <row r="21" spans="1:67" ht="54.75" customHeight="1" thickBot="1" x14ac:dyDescent="0.25">
      <c r="A21" s="1">
        <f>SUMPRODUCT(('[1]11Challenge'!K$6:K$115=C21)*ROW('[1]11Challenge'!K$6:K$115))</f>
        <v>19</v>
      </c>
      <c r="B21" s="22">
        <v>3</v>
      </c>
      <c r="C21" s="78" t="str">
        <f>IF(D21="","",INDEX('[1]11Challenge'!$K$18:$K$27,MATCH('12SFAS'!D21,'[1]11Challenge'!$B$18:$B$27,0)))</f>
        <v>W01 บุคลากรสำนักงานอธิการบดีขาดทักษะภาษาอังกฤษ ซึ่งมีความสำคัญในการติดต่อประสานงานทั้งภายในและภายนอกมหาวิทยาลัย</v>
      </c>
      <c r="D21" s="102">
        <f>'[1]11Challenge'!C19</f>
        <v>0.12088490926121</v>
      </c>
      <c r="E21" s="80">
        <f>INDEX('[1]11Challenge'!$I$6:$I$51,MATCH(D21,'[1]11Challenge'!$B$6:$B$51,0))</f>
        <v>3</v>
      </c>
      <c r="F21" s="81">
        <f>MAX(D21*E21,ROW()/9999999)</f>
        <v>0.36265472778363</v>
      </c>
      <c r="G21" s="99">
        <f>IF(D21&lt;0.00001,0,20-RANK(F21,$F$14:$F$37))</f>
        <v>10</v>
      </c>
      <c r="H21" s="83" t="s">
        <v>51</v>
      </c>
      <c r="I21" s="84" t="str">
        <f ca="1">IFERROR(INDIRECT("11Challenge!"&amp;SUBSTITUTE(ADDRESS(1,MATCH('[1]11Challenge'!L$53,INDIRECT("'11Challenge'!$L"&amp;$A21&amp;":$U"&amp;$A21),0)+12,4),"1","")&amp;$A21),"")</f>
        <v/>
      </c>
      <c r="J21" s="84" t="str">
        <f ca="1">IFERROR(INDIRECT("11Challenge!"&amp;SUBSTITUTE(ADDRESS(1,MATCH('[1]11Challenge'!M$53,INDIRECT("'11Challenge'!$L"&amp;$A21&amp;":$U"&amp;$A21),0)+12,4),"1","")&amp;$A21),"")</f>
        <v/>
      </c>
      <c r="K21" s="84" t="str">
        <f ca="1">IFERROR(INDIRECT("11Challenge!"&amp;SUBSTITUTE(ADDRESS(1,MATCH('[1]11Challenge'!N$53,INDIRECT("'11Challenge'!$L"&amp;$A21&amp;":$U"&amp;$A21),0)+12,4),"1","")&amp;$A21),"")</f>
        <v/>
      </c>
      <c r="L21" s="84" t="str">
        <f ca="1">IFERROR(INDIRECT("11Challenge!"&amp;SUBSTITUTE(ADDRESS(1,MATCH('[1]11Challenge'!O$53,INDIRECT("'11Challenge'!$L"&amp;$A21&amp;":$U"&amp;$A21),0)+12,4),"1","")&amp;$A21),"")</f>
        <v/>
      </c>
      <c r="M21" s="1">
        <f t="shared" si="6"/>
        <v>10</v>
      </c>
      <c r="N21" s="3">
        <v>8</v>
      </c>
      <c r="O21" s="66"/>
      <c r="P21" s="67"/>
      <c r="Q21" s="68"/>
      <c r="R21" s="69"/>
      <c r="T21" s="103"/>
      <c r="U21" s="104"/>
      <c r="V21" s="105"/>
      <c r="W21" s="69"/>
      <c r="AC21" s="61"/>
      <c r="AD21" s="61" t="str">
        <f>IFERROR(INDEX($C$27:$C$31,MATCH(AD11,$Y$14:$Y$18,0)),"")</f>
        <v>O06 เป็นแหล่งข้อมูลที่เป็นปัจจุบันด้านการบริหารเพื่อการตัดสินใจที่สำคัญของผู้บริหารในการบริหารงานของมหาวิทยาลัย</v>
      </c>
      <c r="AE21" s="61" t="str">
        <f>IFERROR(INDEX($C$27:$C$31,MATCH(AE11,$Y$14:$Y$18,0)),"")</f>
        <v>O07 มีระบบสารสนเทศที่เป็นปัจจุบันสนับสนุนการบริหารและการตัดสินใจของผู้บริหาร</v>
      </c>
      <c r="AF21" s="61" t="str">
        <f>IFERROR(INDEX($C$27:$C$31,MATCH(AF11,$Y$14:$Y$18,0)),"")</f>
        <v>O04 มีเครือข่ายความร่วมมือจากหน่วยงานอื่น/สถาบันอื่น ทำให้เกิดการแลกเปลี่ยนเรียนรู้อย่างต่อเนื่อง</v>
      </c>
      <c r="AG21" s="61" t="str">
        <f>IFERROR(INDEX($C$27:$C$31,MATCH(AG11,$Y$14:$Y$18,0)),"")</f>
        <v>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AH21" s="61" t="str">
        <f>IFERROR(INDEX($C$27:$C$31,MATCH(AH11,$Y$14:$Y$18,0)),"")</f>
        <v>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AJ21" s="62"/>
      <c r="AK21" s="62" t="str">
        <f ca="1">IFERROR(INDEX($Q$14:$Q$18,MATCH(AK11,$Y$14:$Y$18,0)),"")</f>
        <v/>
      </c>
      <c r="AL21" s="62" t="str">
        <f ca="1">IFERROR(INDEX($Q$14:$Q$18,MATCH(AL11,$Y$14:$Y$18,0)),"")</f>
        <v/>
      </c>
      <c r="AM21" s="62" t="str">
        <f ca="1">IFERROR(INDEX($Q$14:$Q$18,MATCH(AM11,$Y$14:$Y$18,0)),"")</f>
        <v/>
      </c>
      <c r="AN21" s="62" t="str">
        <f ca="1">IFERROR(INDEX($Q$14:$Q$18,MATCH(AN11,$Y$14:$Y$18,0)),"")</f>
        <v/>
      </c>
      <c r="AO21" s="62" t="str">
        <f ca="1">IFERROR(INDEX($Q$14:$Q$18,MATCH(AO11,$Y$14:$Y$18,0)),"")</f>
        <v/>
      </c>
      <c r="BC21" s="1">
        <v>20</v>
      </c>
      <c r="BD21" s="15">
        <f>AH7</f>
        <v>23</v>
      </c>
      <c r="BE21" s="15">
        <f>AN7</f>
        <v>23</v>
      </c>
      <c r="BF21" s="15">
        <f>AT7</f>
        <v>21</v>
      </c>
      <c r="BG21" s="15">
        <f>AZ7</f>
        <v>21</v>
      </c>
      <c r="BH21" s="15" t="str">
        <f>AG18</f>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BI21" s="15" t="str">
        <f>AG26</f>
        <v>W05 การออกประกาศหรือแนวปฏิบัติด้านการเงิน การคลัง ไม่ทันสมัย และยังไม่ครอบคลุม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BJ21" s="15" t="str">
        <f>AG34</f>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T01 นโยบายของรัฐไม่ต่อเนื่องและชัดเจน ทำให้ไม่สามารถดำเนินงานเชิงรุกได้</v>
      </c>
      <c r="BK21" s="15" t="str">
        <f>AG42</f>
        <v>W05 การออกประกาศหรือแนวปฏิบัติด้านการเงิน การคลัง ไม่ทันสมัย และยังไม่ครอบคลุม X T01 นโยบายของรัฐไม่ต่อเนื่องและชัดเจน ทำให้ไม่สามารถดำเนินงานเชิงรุกได้</v>
      </c>
      <c r="BL21" s="15" t="str">
        <f ca="1">AN18</f>
        <v xml:space="preserve"> X </v>
      </c>
      <c r="BM21" s="15" t="str">
        <f ca="1">AN26</f>
        <v xml:space="preserve"> X </v>
      </c>
      <c r="BN21" s="15" t="e">
        <f ca="1">AN34</f>
        <v>#NAME?</v>
      </c>
      <c r="BO21" s="15" t="e">
        <f ca="1">AN42</f>
        <v>#NAME?</v>
      </c>
    </row>
    <row r="22" spans="1:67" ht="78" customHeight="1" thickBot="1" x14ac:dyDescent="0.25">
      <c r="A22" s="1">
        <f>SUMPRODUCT(('[1]11Challenge'!K$6:K$115=C22)*ROW('[1]11Challenge'!K$6:K$115))</f>
        <v>20</v>
      </c>
      <c r="B22" s="22">
        <v>4</v>
      </c>
      <c r="C22" s="78" t="str">
        <f>IF(D22="","",INDEX('[1]11Challenge'!$K$18:$K$27,MATCH('12SFAS'!D22,'[1]11Challenge'!$B$18:$B$27,0)))</f>
        <v>W03 การถ่ายทอดความรู้ในลักษณะบูรณาการทางความรู้ร่วมกันระหว่างกองภายในสำนักงานอธิการบดียังไม่เพียงพอ</v>
      </c>
      <c r="D22" s="102">
        <f>'[1]11Challenge'!C20</f>
        <v>8.6647353381108669E-2</v>
      </c>
      <c r="E22" s="80">
        <f>INDEX('[1]11Challenge'!$I$6:$I$51,MATCH(D22,'[1]11Challenge'!$B$6:$B$51,0))</f>
        <v>3</v>
      </c>
      <c r="F22" s="81">
        <f>MAX(D22*E22,ROW()/9999999)</f>
        <v>0.25994206014332599</v>
      </c>
      <c r="G22" s="99">
        <f>IF(D22&lt;0.00001,0,20-RANK(F22,$F$14:$F$37))</f>
        <v>9</v>
      </c>
      <c r="H22" s="83" t="s">
        <v>51</v>
      </c>
      <c r="I22" s="84" t="str">
        <f ca="1">IFERROR(INDIRECT("11Challenge!"&amp;SUBSTITUTE(ADDRESS(1,MATCH('[1]11Challenge'!L$53,INDIRECT("'11Challenge'!$L"&amp;$A22&amp;":$U"&amp;$A22),0)+12,4),"1","")&amp;$A22),"")</f>
        <v/>
      </c>
      <c r="J22" s="84" t="str">
        <f ca="1">IFERROR(INDIRECT("11Challenge!"&amp;SUBSTITUTE(ADDRESS(1,MATCH('[1]11Challenge'!M$53,INDIRECT("'11Challenge'!$L"&amp;$A22&amp;":$U"&amp;$A22),0)+12,4),"1","")&amp;$A22),"")</f>
        <v/>
      </c>
      <c r="K22" s="84" t="str">
        <f ca="1">IFERROR(INDIRECT("11Challenge!"&amp;SUBSTITUTE(ADDRESS(1,MATCH('[1]11Challenge'!N$53,INDIRECT("'11Challenge'!$L"&amp;$A22&amp;":$U"&amp;$A22),0)+12,4),"1","")&amp;$A22),"")</f>
        <v/>
      </c>
      <c r="L22" s="84" t="str">
        <f ca="1">IFERROR(INDIRECT("11Challenge!"&amp;SUBSTITUTE(ADDRESS(1,MATCH('[1]11Challenge'!O$53,INDIRECT("'11Challenge'!$L"&amp;$A22&amp;":$U"&amp;$A22),0)+12,4),"1","")&amp;$A22),"")</f>
        <v/>
      </c>
      <c r="M22" s="1">
        <f t="shared" si="6"/>
        <v>11</v>
      </c>
      <c r="N22" s="3">
        <v>9</v>
      </c>
      <c r="O22" s="1" t="str">
        <f ca="1">IFERROR(INDEX(I$14:I$37,MATCH($N14,$M$14:$M$37,0)),"")</f>
        <v/>
      </c>
      <c r="P22" s="1" t="str">
        <f ca="1">IFERROR(INDEX(J$14:J$37,MATCH($N14,$M$14:$M$37,0)),"")</f>
        <v/>
      </c>
      <c r="Q22" s="1" t="str">
        <f ca="1">IFERROR(INDEX(K$14:K$37,MATCH($N14,$M$14:$M$37,0)),"")</f>
        <v/>
      </c>
      <c r="R22" s="1" t="str">
        <f ca="1">IFERROR(INDEX(L$14:L$37,MATCH($N14,$M$14:$M$37,0)),"")</f>
        <v/>
      </c>
      <c r="S22" s="106">
        <f>IFERROR(INDEX($F$14:$F$37,MATCH($N14,$M$14:$M$37,0)),"")</f>
        <v>1.1482749530856493</v>
      </c>
      <c r="T22" s="1" t="str">
        <f t="shared" ref="T22:W37" ca="1" si="8">IFERROR(IF(OR(O22=0,O22=""),"0.00000",LEFT($S22,6)&amp;O22),"")</f>
        <v>0.00000</v>
      </c>
      <c r="U22" s="1" t="str">
        <f t="shared" ca="1" si="8"/>
        <v>0.00000</v>
      </c>
      <c r="V22" s="1" t="str">
        <f t="shared" ca="1" si="8"/>
        <v>0.00000</v>
      </c>
      <c r="W22" s="1" t="str">
        <f t="shared" ca="1" si="8"/>
        <v>0.00000</v>
      </c>
      <c r="X22" s="107">
        <f ca="1">SUMPRODUCT(--(T22&lt;T$22:T$41))+1</f>
        <v>1</v>
      </c>
      <c r="Y22" s="107">
        <f ca="1">SUMPRODUCT(--(U22&lt;U$22:U$41))+1</f>
        <v>1</v>
      </c>
      <c r="Z22" s="107">
        <f ca="1">SUMPRODUCT(--(V22&lt;V$22:V$41))+1</f>
        <v>1</v>
      </c>
      <c r="AA22" s="107">
        <f ca="1">SUMPRODUCT(--(W22&lt;W$22:W$41))+1</f>
        <v>1</v>
      </c>
      <c r="AB22" s="108"/>
      <c r="AC22" s="61" t="str">
        <f>IFERROR(INDEX($C$20:$C$24,MATCH(N14,$X$14:$X$18,0)),"")</f>
        <v>W02 สำนักงานอธิการบดีควรมีแผนการพัฒนาบุคลากรในระดับบุคคลและการบริหารจัดการทรัพยากรบุคคลอย่างประสิทธิภาพ</v>
      </c>
      <c r="AD22" s="109" t="str">
        <f>$AC22&amp;" X "&amp;AD$21</f>
        <v>W02 สำนักงานอธิการบดีควรมีแผนการพัฒนาบุคลากรในระดับบุคคลและการบริหารจัดการทรัพยากรบุคคลอย่างประสิทธิภาพ X O06 เป็นแหล่งข้อมูลที่เป็นปัจจุบันด้านการบริหารเพื่อการตัดสินใจที่สำคัญของผู้บริหารในการบริหารงานของมหาวิทยาลัย</v>
      </c>
      <c r="AE22" s="109" t="str">
        <f t="shared" ref="AE22:AH26" si="9">$AC22&amp;" X "&amp;AE$21</f>
        <v>W02 สำนักงานอธิการบดีควรมีแผนการพัฒนาบุคลากรในระดับบุคคลและการบริหารจัดการทรัพยากรบุคคลอย่างประสิทธิภาพ X O07 มีระบบสารสนเทศที่เป็นปัจจุบันสนับสนุนการบริหารและการตัดสินใจของผู้บริหาร</v>
      </c>
      <c r="AF22" s="109" t="str">
        <f t="shared" si="9"/>
        <v>W02 สำนักงานอธิการบดีควรมีแผนการพัฒนาบุคลากรในระดับบุคคลและการบริหารจัดการทรัพยากรบุคคลอย่างประสิทธิภาพ X O04 มีเครือข่ายความร่วมมือจากหน่วยงานอื่น/สถาบันอื่น ทำให้เกิดการแลกเปลี่ยนเรียนรู้อย่างต่อเนื่อง</v>
      </c>
      <c r="AG22" s="109" t="str">
        <f t="shared" si="9"/>
        <v>W02 สำนักงานอธิการบดีควรมีแผนการพัฒนาบุคลากรในระดับบุคคลและการบริหารจัดการทรัพยากรบุคคลอย่างประสิทธิภาพ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AH22" s="109" t="str">
        <f t="shared" si="9"/>
        <v>W02 สำนักงานอธิการบดีควรมีแผนการพัฒนาบุคลากรในระดับบุคคลและการบริหารจัดการทรัพยากรบุคคลอย่างประสิทธิภาพ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AJ22" s="62" t="str">
        <f ca="1">IFERROR(INDEX($P$14:$P$18,MATCH(N14,$X$14:$X$18,0)),"")</f>
        <v/>
      </c>
      <c r="AK22" s="110" t="str">
        <f ca="1">$AJ22&amp;" X "&amp;AK$21</f>
        <v xml:space="preserve"> X </v>
      </c>
      <c r="AL22" s="110" t="str">
        <f t="shared" ref="AL22:AO26" ca="1" si="10">$AJ22&amp;" X "&amp;AL$21</f>
        <v xml:space="preserve"> X </v>
      </c>
      <c r="AM22" s="110" t="str">
        <f t="shared" ca="1" si="10"/>
        <v xml:space="preserve"> X </v>
      </c>
      <c r="AN22" s="110" t="str">
        <f t="shared" ca="1" si="10"/>
        <v xml:space="preserve"> X </v>
      </c>
      <c r="AO22" s="110" t="str">
        <f t="shared" ca="1" si="10"/>
        <v xml:space="preserve"> X </v>
      </c>
      <c r="BC22" s="1">
        <v>21</v>
      </c>
      <c r="BD22" s="15">
        <f>AI3</f>
        <v>10</v>
      </c>
      <c r="BE22" s="15">
        <f>AO3</f>
        <v>10</v>
      </c>
      <c r="BF22" s="15">
        <f>AU3</f>
        <v>7</v>
      </c>
      <c r="BG22" s="15">
        <f>BA3</f>
        <v>7</v>
      </c>
      <c r="BH22" s="15" t="str">
        <f>AH14</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BI22" s="15" t="str">
        <f>AH22</f>
        <v>W02 สำนักงานอธิการบดีควรมีแผนการพัฒนาบุคลากรในระดับบุคคลและการบริหารจัดการทรัพยากรบุคคลอย่างประสิทธิภาพ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BJ22" s="15" t="str">
        <f>AH30</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T03 ภาครัฐจัดสรรงบประมาณสนับสนุนการดำเนินการไม่เพียงพอ</v>
      </c>
      <c r="BK22" s="15" t="str">
        <f>AH38</f>
        <v>W02 สำนักงานอธิการบดีควรมีแผนการพัฒนาบุคลากรในระดับบุคคลและการบริหารจัดการทรัพยากรบุคคลอย่างประสิทธิภาพ X T03 ภาครัฐจัดสรรงบประมาณสนับสนุนการดำเนินการไม่เพียงพอ</v>
      </c>
      <c r="BL22" s="15" t="str">
        <f ca="1">AO14</f>
        <v xml:space="preserve"> X </v>
      </c>
      <c r="BM22" s="15" t="str">
        <f ca="1">AO22</f>
        <v xml:space="preserve"> X </v>
      </c>
      <c r="BN22" s="15" t="e">
        <f ca="1">AO30</f>
        <v>#NAME?</v>
      </c>
      <c r="BO22" s="15" t="e">
        <f ca="1">AO38</f>
        <v>#NAME?</v>
      </c>
    </row>
    <row r="23" spans="1:67" ht="47.25" customHeight="1" thickBot="1" x14ac:dyDescent="0.25">
      <c r="A23" s="1">
        <f>SUMPRODUCT(('[1]11Challenge'!K$6:K$115=C23)*ROW('[1]11Challenge'!K$6:K$115))</f>
        <v>21</v>
      </c>
      <c r="B23" s="22">
        <v>5</v>
      </c>
      <c r="C23" s="78" t="str">
        <f>IF(D23="","",INDEX('[1]11Challenge'!$K$18:$K$27,MATCH('12SFAS'!D23,'[1]11Challenge'!$B$18:$B$27,0)))</f>
        <v>W05 การออกประกาศหรือแนวปฏิบัติด้านการเงิน การคลัง ไม่ทันสมัย และยังไม่ครอบคลุม</v>
      </c>
      <c r="D23" s="102">
        <f>'[1]11Challenge'!C21</f>
        <v>5.6772965017621297E-8</v>
      </c>
      <c r="E23" s="80">
        <f>INDEX('[1]11Challenge'!$I$6:$I$51,MATCH(D23,'[1]11Challenge'!$B$6:$B$51,0))</f>
        <v>0</v>
      </c>
      <c r="F23" s="81">
        <f>MAX(D23*E23,ROW()/9999999)</f>
        <v>2.3000002300000231E-6</v>
      </c>
      <c r="G23" s="99">
        <f>IF(D23&lt;0.00001,0,20-RANK(F23,$F$14:$F$37))</f>
        <v>0</v>
      </c>
      <c r="H23" s="83" t="s">
        <v>51</v>
      </c>
      <c r="I23" s="84" t="str">
        <f ca="1">IFERROR(INDIRECT("11Challenge!"&amp;SUBSTITUTE(ADDRESS(1,MATCH('[1]11Challenge'!L$53,INDIRECT("'11Challenge'!$L"&amp;$A23&amp;":$U"&amp;$A23),0)+12,4),"1","")&amp;$A23),"")</f>
        <v/>
      </c>
      <c r="J23" s="84" t="str">
        <f ca="1">IFERROR(INDIRECT("11Challenge!"&amp;SUBSTITUTE(ADDRESS(1,MATCH('[1]11Challenge'!M$53,INDIRECT("'11Challenge'!$L"&amp;$A23&amp;":$U"&amp;$A23),0)+12,4),"1","")&amp;$A23),"")</f>
        <v/>
      </c>
      <c r="K23" s="84" t="str">
        <f ca="1">IFERROR(INDIRECT("11Challenge!"&amp;SUBSTITUTE(ADDRESS(1,MATCH('[1]11Challenge'!N$53,INDIRECT("'11Challenge'!$L"&amp;$A23&amp;":$U"&amp;$A23),0)+12,4),"1","")&amp;$A23),"")</f>
        <v/>
      </c>
      <c r="L23" s="84" t="str">
        <f ca="1">IFERROR(INDIRECT("11Challenge!"&amp;SUBSTITUTE(ADDRESS(1,MATCH('[1]11Challenge'!O$53,INDIRECT("'11Challenge'!$L"&amp;$A23&amp;":$U"&amp;$A23),0)+12,4),"1","")&amp;$A23),"")</f>
        <v/>
      </c>
      <c r="M23" s="1">
        <f t="shared" si="6"/>
        <v>18</v>
      </c>
      <c r="N23" s="3">
        <v>10</v>
      </c>
      <c r="O23" s="1" t="str">
        <f t="shared" ref="O23:R38" ca="1" si="11">IFERROR(INDEX(I$14:I$37,MATCH($N15,$M$14:$M$37,0)),"")</f>
        <v/>
      </c>
      <c r="P23" s="1" t="str">
        <f t="shared" ca="1" si="11"/>
        <v/>
      </c>
      <c r="Q23" s="1" t="str">
        <f t="shared" ca="1" si="11"/>
        <v/>
      </c>
      <c r="R23" s="1" t="str">
        <f t="shared" ca="1" si="11"/>
        <v/>
      </c>
      <c r="S23" s="106">
        <f t="shared" ref="S23:S41" si="12">IFERROR(INDEX($F$14:$F$37,MATCH($N15,$M$14:$M$37,0)),"")</f>
        <v>1.1021859353521544</v>
      </c>
      <c r="T23" s="1" t="str">
        <f t="shared" ca="1" si="8"/>
        <v>0.00000</v>
      </c>
      <c r="U23" s="1" t="str">
        <f t="shared" ca="1" si="8"/>
        <v>0.00000</v>
      </c>
      <c r="V23" s="1" t="str">
        <f t="shared" ca="1" si="8"/>
        <v>0.00000</v>
      </c>
      <c r="W23" s="1" t="str">
        <f t="shared" ca="1" si="8"/>
        <v>0.00000</v>
      </c>
      <c r="X23" s="107">
        <f t="shared" ref="X23:AA38" ca="1" si="13">SUMPRODUCT(--(T23&lt;T$22:T$41))+1</f>
        <v>1</v>
      </c>
      <c r="Y23" s="107">
        <f t="shared" ca="1" si="13"/>
        <v>1</v>
      </c>
      <c r="Z23" s="107">
        <f t="shared" ca="1" si="13"/>
        <v>1</v>
      </c>
      <c r="AA23" s="107">
        <f t="shared" ca="1" si="13"/>
        <v>1</v>
      </c>
      <c r="AB23" s="108"/>
      <c r="AC23" s="61" t="str">
        <f>IFERROR(INDEX($C$20:$C$24,MATCH(N15,$X$14:$X$18,0)),"")</f>
        <v>W01 บุคลากรสำนักงานอธิการบดีขาดทักษะภาษาอังกฤษ ซึ่งมีความสำคัญในการติดต่อประสานงานทั้งภายในและภายนอกมหาวิทยาลัย</v>
      </c>
      <c r="AD23" s="109" t="str">
        <f>$AC23&amp;" X "&amp;AD$21</f>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O06 เป็นแหล่งข้อมูลที่เป็นปัจจุบันด้านการบริหารเพื่อการตัดสินใจที่สำคัญของผู้บริหารในการบริหารงานของมหาวิทยาลัย</v>
      </c>
      <c r="AE23" s="109" t="str">
        <f t="shared" si="9"/>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O07 มีระบบสารสนเทศที่เป็นปัจจุบันสนับสนุนการบริหารและการตัดสินใจของผู้บริหาร</v>
      </c>
      <c r="AF23" s="109" t="str">
        <f t="shared" si="9"/>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O04 มีเครือข่ายความร่วมมือจากหน่วยงานอื่น/สถาบันอื่น ทำให้เกิดการแลกเปลี่ยนเรียนรู้อย่างต่อเนื่อง</v>
      </c>
      <c r="AG23" s="109" t="str">
        <f t="shared" si="9"/>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AH23" s="109" t="str">
        <f t="shared" si="9"/>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AJ23" s="62" t="str">
        <f ca="1">IFERROR(INDEX($P$14:$P$18,MATCH(N15,$X$14:$X$18,0)),"")</f>
        <v/>
      </c>
      <c r="AK23" s="110" t="str">
        <f ca="1">$AJ23&amp;" X "&amp;AK$21</f>
        <v xml:space="preserve"> X </v>
      </c>
      <c r="AL23" s="110" t="str">
        <f t="shared" ca="1" si="10"/>
        <v xml:space="preserve"> X </v>
      </c>
      <c r="AM23" s="110" t="str">
        <f t="shared" ca="1" si="10"/>
        <v xml:space="preserve"> X </v>
      </c>
      <c r="AN23" s="110" t="str">
        <f t="shared" ca="1" si="10"/>
        <v xml:space="preserve"> X </v>
      </c>
      <c r="AO23" s="110" t="str">
        <f t="shared" ca="1" si="10"/>
        <v xml:space="preserve"> X </v>
      </c>
      <c r="BC23" s="1">
        <v>22</v>
      </c>
      <c r="BD23" s="15">
        <f>AI4</f>
        <v>12</v>
      </c>
      <c r="BE23" s="15">
        <f>AO4</f>
        <v>18</v>
      </c>
      <c r="BF23" s="15">
        <f>AU4</f>
        <v>9</v>
      </c>
      <c r="BG23" s="15">
        <f>BA4</f>
        <v>12</v>
      </c>
      <c r="BH23" s="15" t="str">
        <f>AH15</f>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BI23" s="15" t="str">
        <f>AH23</f>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BJ23" s="15" t="str">
        <f>AH31</f>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T03 ภาครัฐจัดสรรงบประมาณสนับสนุนการดำเนินการไม่เพียงพอ</v>
      </c>
      <c r="BK23" s="15" t="str">
        <f>AH39</f>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T03 ภาครัฐจัดสรรงบประมาณสนับสนุนการดำเนินการไม่เพียงพอ</v>
      </c>
      <c r="BL23" s="15" t="str">
        <f ca="1">AO15</f>
        <v xml:space="preserve"> X </v>
      </c>
      <c r="BM23" s="15" t="str">
        <f ca="1">AO23</f>
        <v xml:space="preserve"> X </v>
      </c>
      <c r="BN23" s="15" t="e">
        <f ca="1">AO31</f>
        <v>#NAME?</v>
      </c>
      <c r="BO23" s="15" t="e">
        <f ca="1">AO39</f>
        <v>#NAME?</v>
      </c>
    </row>
    <row r="24" spans="1:67" ht="28.5" x14ac:dyDescent="0.2">
      <c r="A24" s="1">
        <f>SUMPRODUCT(('[1]11Challenge'!K$6:K$115=C24)*ROW('[1]11Challenge'!K$6:K$115))</f>
        <v>22</v>
      </c>
      <c r="B24" s="22"/>
      <c r="C24" s="78" t="str">
        <f>IF(D24="","",INDEX('[1]11Challenge'!$K$18:$K$27,MATCH('12SFAS'!D24,'[1]11Challenge'!$B$18:$B$27,0)))</f>
        <v>W04 การวางแผนและการบริหารจัดการ การใช้งบประมาณไม่ตรงตามเป้าหมายที่กำหนดไว้</v>
      </c>
      <c r="D24" s="102">
        <f>'[1]11Challenge'!C22</f>
        <v>5.4237649162478829E-8</v>
      </c>
      <c r="E24" s="80">
        <f>INDEX('[1]11Challenge'!$I$6:$I$51,MATCH(D24,'[1]11Challenge'!$B$6:$B$51,0))</f>
        <v>0</v>
      </c>
      <c r="F24" s="81">
        <f>MAX(D24*E24,ROW()/9999999)</f>
        <v>2.4000002400000241E-6</v>
      </c>
      <c r="G24" s="99">
        <f>IF(D24&lt;0.00001,0,20-RANK(F24,$F$14:$F$37))</f>
        <v>0</v>
      </c>
      <c r="H24" s="83" t="s">
        <v>51</v>
      </c>
      <c r="I24" s="84" t="str">
        <f ca="1">IFERROR(INDIRECT("11Challenge!"&amp;SUBSTITUTE(ADDRESS(1,MATCH('[1]11Challenge'!L$53,INDIRECT("'11Challenge'!$L"&amp;$A24&amp;":$U"&amp;$A24),0)+12,4),"1","")&amp;$A24),"")</f>
        <v/>
      </c>
      <c r="J24" s="84" t="str">
        <f ca="1">IFERROR(INDIRECT("11Challenge!"&amp;SUBSTITUTE(ADDRESS(1,MATCH('[1]11Challenge'!M$53,INDIRECT("'11Challenge'!$L"&amp;$A24&amp;":$U"&amp;$A24),0)+12,4),"1","")&amp;$A24),"")</f>
        <v/>
      </c>
      <c r="K24" s="84" t="str">
        <f ca="1">IFERROR(INDIRECT("11Challenge!"&amp;SUBSTITUTE(ADDRESS(1,MATCH('[1]11Challenge'!N$53,INDIRECT("'11Challenge'!$L"&amp;$A24&amp;":$U"&amp;$A24),0)+12,4),"1","")&amp;$A24),"")</f>
        <v/>
      </c>
      <c r="L24" s="84" t="str">
        <f ca="1">IFERROR(INDIRECT("11Challenge!"&amp;SUBSTITUTE(ADDRESS(1,MATCH('[1]11Challenge'!O$53,INDIRECT("'11Challenge'!$L"&amp;$A24&amp;":$U"&amp;$A24),0)+12,4),"1","")&amp;$A24),"")</f>
        <v/>
      </c>
      <c r="M24" s="1">
        <f t="shared" si="6"/>
        <v>17</v>
      </c>
      <c r="N24" s="3">
        <v>11</v>
      </c>
      <c r="O24" s="1" t="str">
        <f t="shared" ca="1" si="11"/>
        <v/>
      </c>
      <c r="P24" s="1" t="str">
        <f t="shared" ca="1" si="11"/>
        <v/>
      </c>
      <c r="Q24" s="1" t="str">
        <f t="shared" ca="1" si="11"/>
        <v/>
      </c>
      <c r="R24" s="1" t="str">
        <f t="shared" ca="1" si="11"/>
        <v/>
      </c>
      <c r="S24" s="106">
        <f t="shared" si="12"/>
        <v>1.0773624097547738</v>
      </c>
      <c r="T24" s="1" t="str">
        <f t="shared" ca="1" si="8"/>
        <v>0.00000</v>
      </c>
      <c r="U24" s="1" t="str">
        <f t="shared" ca="1" si="8"/>
        <v>0.00000</v>
      </c>
      <c r="V24" s="1" t="str">
        <f t="shared" ca="1" si="8"/>
        <v>0.00000</v>
      </c>
      <c r="W24" s="1" t="str">
        <f t="shared" ca="1" si="8"/>
        <v>0.00000</v>
      </c>
      <c r="X24" s="107">
        <f t="shared" ca="1" si="13"/>
        <v>1</v>
      </c>
      <c r="Y24" s="107">
        <f t="shared" ca="1" si="13"/>
        <v>1</v>
      </c>
      <c r="Z24" s="107">
        <f t="shared" ca="1" si="13"/>
        <v>1</v>
      </c>
      <c r="AA24" s="107">
        <f t="shared" ca="1" si="13"/>
        <v>1</v>
      </c>
      <c r="AB24" s="108"/>
      <c r="AC24" s="61" t="str">
        <f>IFERROR(INDEX($C$20:$C$24,MATCH(N16,$X$14:$X$18,0)),"")</f>
        <v>W03 การถ่ายทอดความรู้ในลักษณะบูรณาการทางความรู้ร่วมกันระหว่างกองภายในสำนักงานอธิการบดียังไม่เพียงพอ</v>
      </c>
      <c r="AD24" s="109" t="str">
        <f>$AC24&amp;" X "&amp;AD$21</f>
        <v>W03 การถ่ายทอดความรู้ในลักษณะบูรณาการทางความรู้ร่วมกันระหว่างกองภายในสำนักงานอธิการบดียังไม่เพียงพอ X O06 เป็นแหล่งข้อมูลที่เป็นปัจจุบันด้านการบริหารเพื่อการตัดสินใจที่สำคัญของผู้บริหารในการบริหารงานของมหาวิทยาลัย</v>
      </c>
      <c r="AE24" s="109" t="str">
        <f t="shared" si="9"/>
        <v>W03 การถ่ายทอดความรู้ในลักษณะบูรณาการทางความรู้ร่วมกันระหว่างกองภายในสำนักงานอธิการบดียังไม่เพียงพอ X O07 มีระบบสารสนเทศที่เป็นปัจจุบันสนับสนุนการบริหารและการตัดสินใจของผู้บริหาร</v>
      </c>
      <c r="AF24" s="109" t="str">
        <f t="shared" si="9"/>
        <v>W03 การถ่ายทอดความรู้ในลักษณะบูรณาการทางความรู้ร่วมกันระหว่างกองภายในสำนักงานอธิการบดียังไม่เพียงพอ X O04 มีเครือข่ายความร่วมมือจากหน่วยงานอื่น/สถาบันอื่น ทำให้เกิดการแลกเปลี่ยนเรียนรู้อย่างต่อเนื่อง</v>
      </c>
      <c r="AG24" s="109" t="str">
        <f t="shared" si="9"/>
        <v>W03 การถ่ายทอดความรู้ในลักษณะบูรณาการทางความรู้ร่วมกันระหว่างกองภายในสำนักงานอธิการบดียังไม่เพียงพอ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AH24" s="109" t="str">
        <f t="shared" si="9"/>
        <v>W03 การถ่ายทอดความรู้ในลักษณะบูรณาการทางความรู้ร่วมกันระหว่างกองภายในสำนักงานอธิการบดียังไม่เพียงพอ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AJ24" s="62" t="str">
        <f ca="1">IFERROR(INDEX($P$14:$P$18,MATCH(N16,$X$14:$X$18,0)),"")</f>
        <v/>
      </c>
      <c r="AK24" s="110" t="str">
        <f ca="1">$AJ24&amp;" X "&amp;AK$21</f>
        <v xml:space="preserve"> X </v>
      </c>
      <c r="AL24" s="110" t="str">
        <f t="shared" ca="1" si="10"/>
        <v xml:space="preserve"> X </v>
      </c>
      <c r="AM24" s="110" t="str">
        <f t="shared" ca="1" si="10"/>
        <v xml:space="preserve"> X </v>
      </c>
      <c r="AN24" s="110" t="str">
        <f t="shared" ca="1" si="10"/>
        <v xml:space="preserve"> X </v>
      </c>
      <c r="AO24" s="110" t="str">
        <f t="shared" ca="1" si="10"/>
        <v xml:space="preserve"> X </v>
      </c>
      <c r="BC24" s="1">
        <v>23</v>
      </c>
      <c r="BD24" s="15">
        <f>AI5</f>
        <v>14</v>
      </c>
      <c r="BE24" s="15">
        <f>AO5</f>
        <v>20</v>
      </c>
      <c r="BF24" s="15">
        <f>AU5</f>
        <v>13</v>
      </c>
      <c r="BG24" s="15">
        <f>BA5</f>
        <v>17</v>
      </c>
      <c r="BH24" s="15" t="str">
        <f>AH16</f>
        <v>S03 สำนักงานอธิการบดีสนับสนุนการพัฒนาตนเองของบุคลากรและส่งเสริมความก้าวหน้าในสายงาน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BI24" s="15" t="str">
        <f>AH24</f>
        <v>W03 การถ่ายทอดความรู้ในลักษณะบูรณาการทางความรู้ร่วมกันระหว่างกองภายในสำนักงานอธิการบดียังไม่เพียงพอ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BJ24" s="15" t="str">
        <f>AH32</f>
        <v>S03 สำนักงานอธิการบดีสนับสนุนการพัฒนาตนเองของบุคลากรและส่งเสริมความก้าวหน้าในสายงาน X T03 ภาครัฐจัดสรรงบประมาณสนับสนุนการดำเนินการไม่เพียงพอ</v>
      </c>
      <c r="BK24" s="15" t="str">
        <f>AH40</f>
        <v>W03 การถ่ายทอดความรู้ในลักษณะบูรณาการทางความรู้ร่วมกันระหว่างกองภายในสำนักงานอธิการบดียังไม่เพียงพอ X T03 ภาครัฐจัดสรรงบประมาณสนับสนุนการดำเนินการไม่เพียงพอ</v>
      </c>
      <c r="BL24" s="15" t="str">
        <f ca="1">AO16</f>
        <v xml:space="preserve"> X </v>
      </c>
      <c r="BM24" s="15" t="str">
        <f ca="1">AO24</f>
        <v xml:space="preserve"> X </v>
      </c>
      <c r="BN24" s="15" t="e">
        <f ca="1">AO32</f>
        <v>#NAME?</v>
      </c>
      <c r="BO24" s="15" t="e">
        <f ca="1">AO40</f>
        <v>#NAME?</v>
      </c>
    </row>
    <row r="25" spans="1:67" x14ac:dyDescent="0.2">
      <c r="C25" s="111" t="s">
        <v>54</v>
      </c>
      <c r="D25" s="112"/>
      <c r="E25" s="73">
        <f>SUM(D27:D37)</f>
        <v>1.0000002822349789</v>
      </c>
      <c r="G25" s="113"/>
      <c r="H25" s="114"/>
      <c r="I25" s="115"/>
      <c r="J25" s="115"/>
      <c r="K25" s="115"/>
      <c r="L25" s="115"/>
      <c r="M25" s="1" t="str">
        <f t="shared" si="6"/>
        <v/>
      </c>
      <c r="N25" s="3">
        <v>12</v>
      </c>
      <c r="O25" s="1" t="str">
        <f t="shared" ca="1" si="11"/>
        <v/>
      </c>
      <c r="P25" s="1" t="str">
        <f t="shared" ca="1" si="11"/>
        <v/>
      </c>
      <c r="Q25" s="1" t="str">
        <f t="shared" ca="1" si="11"/>
        <v/>
      </c>
      <c r="R25" s="1" t="str">
        <f t="shared" ca="1" si="11"/>
        <v/>
      </c>
      <c r="S25" s="106">
        <f t="shared" si="12"/>
        <v>0.88265835842787477</v>
      </c>
      <c r="T25" s="1" t="str">
        <f t="shared" ca="1" si="8"/>
        <v>0.00000</v>
      </c>
      <c r="U25" s="1" t="str">
        <f t="shared" ca="1" si="8"/>
        <v>0.00000</v>
      </c>
      <c r="V25" s="1" t="str">
        <f t="shared" ca="1" si="8"/>
        <v>0.00000</v>
      </c>
      <c r="W25" s="1" t="str">
        <f t="shared" ca="1" si="8"/>
        <v>0.00000</v>
      </c>
      <c r="X25" s="107">
        <f t="shared" ca="1" si="13"/>
        <v>1</v>
      </c>
      <c r="Y25" s="107">
        <f t="shared" ca="1" si="13"/>
        <v>1</v>
      </c>
      <c r="Z25" s="107">
        <f t="shared" ca="1" si="13"/>
        <v>1</v>
      </c>
      <c r="AA25" s="107">
        <f t="shared" ca="1" si="13"/>
        <v>1</v>
      </c>
      <c r="AB25" s="108"/>
      <c r="AC25" s="61" t="str">
        <f>IFERROR(INDEX($C$20:$C$24,MATCH(N17,$X$14:$X$18,0)),"")</f>
        <v>W04 การวางแผนและการบริหารจัดการ การใช้งบประมาณไม่ตรงตามเป้าหมายที่กำหนดไว้</v>
      </c>
      <c r="AD25" s="109" t="str">
        <f>$AC25&amp;" X "&amp;AD$21</f>
        <v>W04 การวางแผนและการบริหารจัดการ การใช้งบประมาณไม่ตรงตามเป้าหมายที่กำหนดไว้ X O06 เป็นแหล่งข้อมูลที่เป็นปัจจุบันด้านการบริหารเพื่อการตัดสินใจที่สำคัญของผู้บริหารในการบริหารงานของมหาวิทยาลัย</v>
      </c>
      <c r="AE25" s="109" t="str">
        <f t="shared" si="9"/>
        <v>W04 การวางแผนและการบริหารจัดการ การใช้งบประมาณไม่ตรงตามเป้าหมายที่กำหนดไว้ X O07 มีระบบสารสนเทศที่เป็นปัจจุบันสนับสนุนการบริหารและการตัดสินใจของผู้บริหาร</v>
      </c>
      <c r="AF25" s="109" t="str">
        <f t="shared" si="9"/>
        <v>W04 การวางแผนและการบริหารจัดการ การใช้งบประมาณไม่ตรงตามเป้าหมายที่กำหนดไว้ X O04 มีเครือข่ายความร่วมมือจากหน่วยงานอื่น/สถาบันอื่น ทำให้เกิดการแลกเปลี่ยนเรียนรู้อย่างต่อเนื่อง</v>
      </c>
      <c r="AG25" s="109" t="str">
        <f t="shared" si="9"/>
        <v>W04 การวางแผนและการบริหารจัดการ การใช้งบประมาณไม่ตรงตามเป้าหมายที่กำหนดไว้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AH25" s="109" t="str">
        <f t="shared" si="9"/>
        <v>W04 การวางแผนและการบริหารจัดการ การใช้งบประมาณไม่ตรงตามเป้าหมายที่กำหนดไว้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AJ25" s="62" t="str">
        <f ca="1">IFERROR(INDEX($P$14:$P$18,MATCH(N17,$X$14:$X$18,0)),"")</f>
        <v/>
      </c>
      <c r="AK25" s="110" t="str">
        <f ca="1">$AJ25&amp;" X "&amp;AK$21</f>
        <v xml:space="preserve"> X </v>
      </c>
      <c r="AL25" s="110" t="str">
        <f t="shared" ca="1" si="10"/>
        <v xml:space="preserve"> X </v>
      </c>
      <c r="AM25" s="110" t="str">
        <f t="shared" ca="1" si="10"/>
        <v xml:space="preserve"> X </v>
      </c>
      <c r="AN25" s="110" t="str">
        <f t="shared" ca="1" si="10"/>
        <v xml:space="preserve"> X </v>
      </c>
      <c r="AO25" s="110" t="str">
        <f t="shared" ca="1" si="10"/>
        <v xml:space="preserve"> X </v>
      </c>
      <c r="BC25" s="1">
        <v>24</v>
      </c>
      <c r="BD25" s="15">
        <f>AI6</f>
        <v>24</v>
      </c>
      <c r="BE25" s="15">
        <f>AO6</f>
        <v>24</v>
      </c>
      <c r="BF25" s="15">
        <f>AU6</f>
        <v>23</v>
      </c>
      <c r="BG25" s="15">
        <f>BA6</f>
        <v>22</v>
      </c>
      <c r="BH25" s="15" t="str">
        <f>AH17</f>
        <v>S04 สำนักงานอธิการบดีได้รับงบประมาณในการพัฒนาบุคลากรในสายงานวิชาชีพอย่างเพียงพอ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BI25" s="15" t="str">
        <f>AH25</f>
        <v>W04 การวางแผนและการบริหารจัดการ การใช้งบประมาณไม่ตรงตามเป้าหมายที่กำหนดไว้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BJ25" s="15" t="str">
        <f>AH33</f>
        <v>S04 สำนักงานอธิการบดีได้รับงบประมาณในการพัฒนาบุคลากรในสายงานวิชาชีพอย่างเพียงพอ X T03 ภาครัฐจัดสรรงบประมาณสนับสนุนการดำเนินการไม่เพียงพอ</v>
      </c>
      <c r="BK25" s="15" t="str">
        <f>AH41</f>
        <v>W04 การวางแผนและการบริหารจัดการ การใช้งบประมาณไม่ตรงตามเป้าหมายที่กำหนดไว้ X T03 ภาครัฐจัดสรรงบประมาณสนับสนุนการดำเนินการไม่เพียงพอ</v>
      </c>
      <c r="BL25" s="15" t="str">
        <f ca="1">AO17</f>
        <v xml:space="preserve"> X </v>
      </c>
      <c r="BM25" s="15" t="str">
        <f ca="1">AO25</f>
        <v xml:space="preserve"> X </v>
      </c>
      <c r="BN25" s="15" t="e">
        <f ca="1">AO33</f>
        <v>#NAME?</v>
      </c>
      <c r="BO25" s="15" t="e">
        <f ca="1">AO41</f>
        <v>#NAME?</v>
      </c>
    </row>
    <row r="26" spans="1:67" ht="15" thickBot="1" x14ac:dyDescent="0.25">
      <c r="B26" s="22" t="e">
        <v>#N/A</v>
      </c>
      <c r="C26" s="71" t="s">
        <v>55</v>
      </c>
      <c r="D26" s="72"/>
      <c r="E26" s="73">
        <f>SUM(F27:F31)</f>
        <v>2.4226436894410588</v>
      </c>
      <c r="F26" s="2"/>
      <c r="G26" s="75" t="s">
        <v>45</v>
      </c>
      <c r="H26" s="95"/>
      <c r="I26" s="116"/>
      <c r="J26" s="117"/>
      <c r="K26" s="117"/>
      <c r="L26" s="118"/>
      <c r="M26" s="1" t="str">
        <f t="shared" si="6"/>
        <v/>
      </c>
      <c r="N26" s="3">
        <v>13</v>
      </c>
      <c r="O26" s="1" t="str">
        <f t="shared" ca="1" si="11"/>
        <v/>
      </c>
      <c r="P26" s="1" t="str">
        <f t="shared" ca="1" si="11"/>
        <v/>
      </c>
      <c r="Q26" s="1" t="str">
        <f t="shared" ca="1" si="11"/>
        <v/>
      </c>
      <c r="R26" s="1" t="str">
        <f t="shared" ca="1" si="11"/>
        <v/>
      </c>
      <c r="S26" s="106">
        <f t="shared" si="12"/>
        <v>0.86120621593354185</v>
      </c>
      <c r="T26" s="1" t="str">
        <f t="shared" ca="1" si="8"/>
        <v>0.00000</v>
      </c>
      <c r="U26" s="1" t="str">
        <f t="shared" ca="1" si="8"/>
        <v>0.00000</v>
      </c>
      <c r="V26" s="1" t="str">
        <f t="shared" ca="1" si="8"/>
        <v>0.00000</v>
      </c>
      <c r="W26" s="1" t="str">
        <f t="shared" ca="1" si="8"/>
        <v>0.00000</v>
      </c>
      <c r="X26" s="107">
        <f t="shared" ca="1" si="13"/>
        <v>1</v>
      </c>
      <c r="Y26" s="107">
        <f t="shared" ca="1" si="13"/>
        <v>1</v>
      </c>
      <c r="Z26" s="107">
        <f t="shared" ca="1" si="13"/>
        <v>1</v>
      </c>
      <c r="AA26" s="107">
        <f t="shared" ca="1" si="13"/>
        <v>1</v>
      </c>
      <c r="AB26" s="108"/>
      <c r="AC26" s="61" t="str">
        <f>IFERROR(INDEX($C$20:$C$24,MATCH(N18,$X$14:$X$18,0)),"")</f>
        <v>W05 การออกประกาศหรือแนวปฏิบัติด้านการเงิน การคลัง ไม่ทันสมัย และยังไม่ครอบคลุม</v>
      </c>
      <c r="AD26" s="109" t="str">
        <f>$AC26&amp;" X "&amp;AD$21</f>
        <v>W05 การออกประกาศหรือแนวปฏิบัติด้านการเงิน การคลัง ไม่ทันสมัย และยังไม่ครอบคลุม X O06 เป็นแหล่งข้อมูลที่เป็นปัจจุบันด้านการบริหารเพื่อการตัดสินใจที่สำคัญของผู้บริหารในการบริหารงานของมหาวิทยาลัย</v>
      </c>
      <c r="AE26" s="109" t="str">
        <f t="shared" si="9"/>
        <v>W05 การออกประกาศหรือแนวปฏิบัติด้านการเงิน การคลัง ไม่ทันสมัย และยังไม่ครอบคลุม X O07 มีระบบสารสนเทศที่เป็นปัจจุบันสนับสนุนการบริหารและการตัดสินใจของผู้บริหาร</v>
      </c>
      <c r="AF26" s="109" t="str">
        <f t="shared" si="9"/>
        <v>W05 การออกประกาศหรือแนวปฏิบัติด้านการเงิน การคลัง ไม่ทันสมัย และยังไม่ครอบคลุม X O04 มีเครือข่ายความร่วมมือจากหน่วยงานอื่น/สถาบันอื่น ทำให้เกิดการแลกเปลี่ยนเรียนรู้อย่างต่อเนื่อง</v>
      </c>
      <c r="AG26" s="109" t="str">
        <f t="shared" si="9"/>
        <v>W05 การออกประกาศหรือแนวปฏิบัติด้านการเงิน การคลัง ไม่ทันสมัย และยังไม่ครอบคลุม X 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AH26" s="109" t="str">
        <f t="shared" si="9"/>
        <v>W05 การออกประกาศหรือแนวปฏิบัติด้านการเงิน การคลัง ไม่ทันสมัย และยังไม่ครอบคลุม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AJ26" s="62" t="str">
        <f ca="1">IFERROR(INDEX($P$14:$P$18,MATCH(N18,$X$14:$X$18,0)),"")</f>
        <v/>
      </c>
      <c r="AK26" s="110" t="str">
        <f ca="1">$AJ26&amp;" X "&amp;AK$21</f>
        <v xml:space="preserve"> X </v>
      </c>
      <c r="AL26" s="110" t="str">
        <f t="shared" ca="1" si="10"/>
        <v xml:space="preserve"> X </v>
      </c>
      <c r="AM26" s="110" t="str">
        <f t="shared" ca="1" si="10"/>
        <v xml:space="preserve"> X </v>
      </c>
      <c r="AN26" s="110" t="str">
        <f t="shared" ca="1" si="10"/>
        <v xml:space="preserve"> X </v>
      </c>
      <c r="AO26" s="110" t="str">
        <f t="shared" ca="1" si="10"/>
        <v xml:space="preserve"> X </v>
      </c>
      <c r="BC26" s="1">
        <v>25</v>
      </c>
      <c r="BD26" s="15">
        <f>AI7</f>
        <v>22</v>
      </c>
      <c r="BE26" s="15">
        <f>AO7</f>
        <v>22</v>
      </c>
      <c r="BF26" s="15">
        <f>AU7</f>
        <v>20</v>
      </c>
      <c r="BG26" s="15">
        <f>BA7</f>
        <v>20</v>
      </c>
      <c r="BH26" s="15" t="str">
        <f>AH18</f>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BI26" s="15" t="str">
        <f>AH26</f>
        <v>W05 การออกประกาศหรือแนวปฏิบัติด้านการเงิน การคลัง ไม่ทันสมัย และยังไม่ครอบคลุม X 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BJ26" s="15" t="str">
        <f>AH34</f>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T03 ภาครัฐจัดสรรงบประมาณสนับสนุนการดำเนินการไม่เพียงพอ</v>
      </c>
      <c r="BK26" s="15" t="str">
        <f>AH42</f>
        <v>W05 การออกประกาศหรือแนวปฏิบัติด้านการเงิน การคลัง ไม่ทันสมัย และยังไม่ครอบคลุม X T03 ภาครัฐจัดสรรงบประมาณสนับสนุนการดำเนินการไม่เพียงพอ</v>
      </c>
      <c r="BL26" s="15" t="str">
        <f ca="1">AO18</f>
        <v xml:space="preserve"> X </v>
      </c>
      <c r="BM26" s="15" t="str">
        <f ca="1">AO26</f>
        <v xml:space="preserve"> X </v>
      </c>
      <c r="BN26" s="15" t="e">
        <f ca="1">AO34</f>
        <v>#NAME?</v>
      </c>
      <c r="BO26" s="15" t="e">
        <f ca="1">AO42</f>
        <v>#NAME?</v>
      </c>
    </row>
    <row r="27" spans="1:67" ht="43.5" thickBot="1" x14ac:dyDescent="0.25">
      <c r="A27" s="1">
        <f>SUMPRODUCT(('[1]11Challenge'!K$6:K$115=C27)*ROW('[1]11Challenge'!K$6:K$115))</f>
        <v>30</v>
      </c>
      <c r="B27" s="22">
        <v>5</v>
      </c>
      <c r="C27" s="78" t="str">
        <f>IF(D27="","",INDEX('[1]11Challenge'!$K$30:$K$39,MATCH('12SFAS'!D27,'[1]11Challenge'!$B$30:$B$39,0)))</f>
        <v>O04 มีเครือข่ายความร่วมมือจากหน่วยงานอื่น/สถาบันอื่น ทำให้เกิดการแลกเปลี่ยนเรียนรู้อย่างต่อเนื่อง</v>
      </c>
      <c r="D27" s="98">
        <f>'[1]11Challenge'!C30</f>
        <v>0.25025960491810695</v>
      </c>
      <c r="E27" s="80">
        <f>INDEX('[1]11Challenge'!$I$6:$I$51,MATCH(D27,'[1]11Challenge'!$B$6:$B$51,0))</f>
        <v>3</v>
      </c>
      <c r="F27" s="81">
        <f>MAX(D27*E27,ROW()/9999999)</f>
        <v>0.75077881475432084</v>
      </c>
      <c r="G27" s="119">
        <f>IF(D27&lt;0.00001,0,20-RANK(F27,$F$14:$F$37))</f>
        <v>12</v>
      </c>
      <c r="H27" s="83" t="s">
        <v>51</v>
      </c>
      <c r="I27" s="84" t="str">
        <f ca="1">IFERROR(INDIRECT("11Challenge!"&amp;SUBSTITUTE(ADDRESS(1,MATCH('[1]11Challenge'!L$53,INDIRECT("'11Challenge'!$L"&amp;$A27&amp;":$U"&amp;$A27),0)+12,4),"1","")&amp;$A27),"")</f>
        <v/>
      </c>
      <c r="J27" s="84" t="str">
        <f ca="1">IFERROR(INDIRECT("11Challenge!"&amp;SUBSTITUTE(ADDRESS(1,MATCH('[1]11Challenge'!M$53,INDIRECT("'11Challenge'!$L"&amp;$A27&amp;":$U"&amp;$A27),0)+12,4),"1","")&amp;$A27),"")</f>
        <v/>
      </c>
      <c r="K27" s="84" t="str">
        <f ca="1">IFERROR(INDIRECT("11Challenge!"&amp;SUBSTITUTE(ADDRESS(1,MATCH('[1]11Challenge'!N$53,INDIRECT("'11Challenge'!$L"&amp;$A27&amp;":$U"&amp;$A27),0)+12,4),"1","")&amp;$A27),"")</f>
        <v/>
      </c>
      <c r="L27" s="84" t="str">
        <f ca="1">IFERROR(INDIRECT("11Challenge!"&amp;SUBSTITUTE(ADDRESS(1,MATCH('[1]11Challenge'!O$53,INDIRECT("'11Challenge'!$L"&amp;$A27&amp;":$U"&amp;$A27),0)+12,4),"1","")&amp;$A27),"")</f>
        <v/>
      </c>
      <c r="M27" s="1">
        <f t="shared" si="6"/>
        <v>8</v>
      </c>
      <c r="N27" s="3">
        <v>14</v>
      </c>
      <c r="O27" s="1" t="str">
        <f t="shared" ca="1" si="11"/>
        <v/>
      </c>
      <c r="P27" s="1" t="str">
        <f t="shared" ca="1" si="11"/>
        <v/>
      </c>
      <c r="Q27" s="1" t="str">
        <f t="shared" ca="1" si="11"/>
        <v/>
      </c>
      <c r="R27" s="1" t="str">
        <f t="shared" ca="1" si="11"/>
        <v/>
      </c>
      <c r="S27" s="106">
        <f t="shared" si="12"/>
        <v>0.85067158241706131</v>
      </c>
      <c r="T27" s="1" t="str">
        <f t="shared" ca="1" si="8"/>
        <v>0.00000</v>
      </c>
      <c r="U27" s="1" t="str">
        <f t="shared" ca="1" si="8"/>
        <v>0.00000</v>
      </c>
      <c r="V27" s="1" t="str">
        <f t="shared" ca="1" si="8"/>
        <v>0.00000</v>
      </c>
      <c r="W27" s="1" t="str">
        <f t="shared" ca="1" si="8"/>
        <v>0.00000</v>
      </c>
      <c r="X27" s="107">
        <f t="shared" ca="1" si="13"/>
        <v>1</v>
      </c>
      <c r="Y27" s="107">
        <f t="shared" ca="1" si="13"/>
        <v>1</v>
      </c>
      <c r="Z27" s="107">
        <f t="shared" ca="1" si="13"/>
        <v>1</v>
      </c>
      <c r="AA27" s="107">
        <f t="shared" ca="1" si="13"/>
        <v>1</v>
      </c>
      <c r="AB27" s="108"/>
    </row>
    <row r="28" spans="1:67" ht="43.5" thickBot="1" x14ac:dyDescent="0.25">
      <c r="A28" s="1">
        <f>SUMPRODUCT(('[1]11Challenge'!K$6:K$115=C28)*ROW('[1]11Challenge'!K$6:K$115))</f>
        <v>31</v>
      </c>
      <c r="B28" s="22">
        <v>7</v>
      </c>
      <c r="C28" s="78" t="str">
        <f>IF(D28="","",INDEX('[1]11Challenge'!$K$30:$K$39,MATCH('12SFAS'!D28,'[1]11Challenge'!$B$30:$B$39,0)))</f>
        <v>O06 เป็นแหล่งข้อมูลที่เป็นปัจจุบันด้านการบริหารเพื่อการตัดสินใจที่สำคัญของผู้บริหารในการบริหารงานของมหาวิทยาลัย</v>
      </c>
      <c r="D28" s="98">
        <f>'[1]11Challenge'!C31</f>
        <v>0.22066458960696869</v>
      </c>
      <c r="E28" s="80">
        <f>INDEX('[1]11Challenge'!$I$6:$I$51,MATCH(D28,'[1]11Challenge'!$B$6:$B$51,0))</f>
        <v>4</v>
      </c>
      <c r="F28" s="81">
        <f>MAX(D28*E28,ROW()/9999999)</f>
        <v>0.88265835842787477</v>
      </c>
      <c r="G28" s="119">
        <f>IF(D28&lt;0.00001,0,20-RANK(F28,$F$14:$F$37))</f>
        <v>16</v>
      </c>
      <c r="H28" s="83" t="s">
        <v>51</v>
      </c>
      <c r="I28" s="84" t="str">
        <f ca="1">IFERROR(INDIRECT("11Challenge!"&amp;SUBSTITUTE(ADDRESS(1,MATCH('[1]11Challenge'!L$53,INDIRECT("'11Challenge'!$L"&amp;$A28&amp;":$U"&amp;$A28),0)+12,4),"1","")&amp;$A28),"")</f>
        <v/>
      </c>
      <c r="J28" s="84" t="str">
        <f ca="1">IFERROR(INDIRECT("11Challenge!"&amp;SUBSTITUTE(ADDRESS(1,MATCH('[1]11Challenge'!M$53,INDIRECT("'11Challenge'!$L"&amp;$A28&amp;":$U"&amp;$A28),0)+12,4),"1","")&amp;$A28),"")</f>
        <v/>
      </c>
      <c r="K28" s="84" t="str">
        <f ca="1">IFERROR(INDIRECT("11Challenge!"&amp;SUBSTITUTE(ADDRESS(1,MATCH('[1]11Challenge'!N$53,INDIRECT("'11Challenge'!$L"&amp;$A28&amp;":$U"&amp;$A28),0)+12,4),"1","")&amp;$A28),"")</f>
        <v/>
      </c>
      <c r="L28" s="84" t="str">
        <f ca="1">IFERROR(INDIRECT("11Challenge!"&amp;SUBSTITUTE(ADDRESS(1,MATCH('[1]11Challenge'!O$53,INDIRECT("'11Challenge'!$L"&amp;$A28&amp;":$U"&amp;$A28),0)+12,4),"1","")&amp;$A28),"")</f>
        <v/>
      </c>
      <c r="M28" s="1">
        <f t="shared" si="6"/>
        <v>4</v>
      </c>
      <c r="N28" s="3">
        <v>15</v>
      </c>
      <c r="O28" s="1" t="str">
        <f t="shared" ca="1" si="11"/>
        <v/>
      </c>
      <c r="P28" s="1" t="str">
        <f t="shared" ca="1" si="11"/>
        <v/>
      </c>
      <c r="Q28" s="1" t="str">
        <f t="shared" ca="1" si="11"/>
        <v/>
      </c>
      <c r="R28" s="1" t="str">
        <f t="shared" ca="1" si="11"/>
        <v/>
      </c>
      <c r="S28" s="106">
        <f t="shared" si="12"/>
        <v>0.78920041625825332</v>
      </c>
      <c r="T28" s="1" t="str">
        <f t="shared" ca="1" si="8"/>
        <v>0.00000</v>
      </c>
      <c r="U28" s="1" t="str">
        <f t="shared" ca="1" si="8"/>
        <v>0.00000</v>
      </c>
      <c r="V28" s="1" t="str">
        <f t="shared" ca="1" si="8"/>
        <v>0.00000</v>
      </c>
      <c r="W28" s="1" t="str">
        <f t="shared" ca="1" si="8"/>
        <v>0.00000</v>
      </c>
      <c r="X28" s="107">
        <f t="shared" ca="1" si="13"/>
        <v>1</v>
      </c>
      <c r="Y28" s="107">
        <f t="shared" ca="1" si="13"/>
        <v>1</v>
      </c>
      <c r="Z28" s="107">
        <f t="shared" ca="1" si="13"/>
        <v>1</v>
      </c>
      <c r="AA28" s="107">
        <f t="shared" ca="1" si="13"/>
        <v>1</v>
      </c>
      <c r="AB28" s="108"/>
      <c r="AC28" s="61"/>
      <c r="AD28" s="61"/>
      <c r="AE28" s="61"/>
      <c r="AF28" s="61" t="s">
        <v>3</v>
      </c>
      <c r="AG28" s="61"/>
      <c r="AH28" s="61"/>
      <c r="AJ28" s="62"/>
      <c r="AK28" s="62"/>
      <c r="AL28" s="62"/>
      <c r="AM28" s="61" t="s">
        <v>3</v>
      </c>
      <c r="AN28" s="62"/>
      <c r="AO28" s="62"/>
    </row>
    <row r="29" spans="1:67" ht="57.75" thickBot="1" x14ac:dyDescent="0.25">
      <c r="A29" s="1">
        <f>SUMPRODUCT(('[1]11Challenge'!K$6:K$115=C29)*ROW('[1]11Challenge'!K$6:K$115))</f>
        <v>33</v>
      </c>
      <c r="B29" s="22">
        <v>8</v>
      </c>
      <c r="C29" s="78" t="str">
        <f>IF(D29="","",INDEX('[1]11Challenge'!$K$30:$K$39,MATCH('12SFAS'!D29,'[1]11Challenge'!$B$30:$B$39,0)))</f>
        <v>O07 มีระบบสารสนเทศที่เป็นปัจจุบันสนับสนุนการบริหารและการตัดสินใจของผู้บริหาร</v>
      </c>
      <c r="D29" s="98">
        <f>'[1]11Challenge'!C32</f>
        <v>0.15784008325165066</v>
      </c>
      <c r="E29" s="80">
        <f>INDEX('[1]11Challenge'!$I$6:$I$51,MATCH(D29,'[1]11Challenge'!$B$6:$B$51,0))</f>
        <v>5</v>
      </c>
      <c r="F29" s="81">
        <f>MAX(D29*E29,ROW()/9999999)</f>
        <v>0.78920041625825332</v>
      </c>
      <c r="G29" s="119">
        <f>IF(D29&lt;0.00001,0,20-RANK(F29,$F$14:$F$37))</f>
        <v>13</v>
      </c>
      <c r="H29" s="83" t="s">
        <v>51</v>
      </c>
      <c r="I29" s="84" t="str">
        <f ca="1">IFERROR(INDIRECT("11Challenge!"&amp;SUBSTITUTE(ADDRESS(1,MATCH('[1]11Challenge'!L$53,INDIRECT("'11Challenge'!$L"&amp;$A29&amp;":$U"&amp;$A29),0)+12,4),"1","")&amp;$A29),"")</f>
        <v/>
      </c>
      <c r="J29" s="84" t="str">
        <f ca="1">IFERROR(INDIRECT("11Challenge!"&amp;SUBSTITUTE(ADDRESS(1,MATCH('[1]11Challenge'!M$53,INDIRECT("'11Challenge'!$L"&amp;$A29&amp;":$U"&amp;$A29),0)+12,4),"1","")&amp;$A29),"")</f>
        <v/>
      </c>
      <c r="K29" s="84" t="str">
        <f ca="1">IFERROR(INDIRECT("11Challenge!"&amp;SUBSTITUTE(ADDRESS(1,MATCH('[1]11Challenge'!N$53,INDIRECT("'11Challenge'!$L"&amp;$A29&amp;":$U"&amp;$A29),0)+12,4),"1","")&amp;$A29),"")</f>
        <v/>
      </c>
      <c r="L29" s="84" t="str">
        <f ca="1">IFERROR(INDIRECT("11Challenge!"&amp;SUBSTITUTE(ADDRESS(1,MATCH('[1]11Challenge'!O$53,INDIRECT("'11Challenge'!$L"&amp;$A29&amp;":$U"&amp;$A29),0)+12,4),"1","")&amp;$A29),"")</f>
        <v/>
      </c>
      <c r="M29" s="1">
        <f t="shared" si="6"/>
        <v>7</v>
      </c>
      <c r="N29" s="3">
        <v>16</v>
      </c>
      <c r="O29" s="1" t="str">
        <f t="shared" ca="1" si="11"/>
        <v/>
      </c>
      <c r="P29" s="1" t="str">
        <f t="shared" ca="1" si="11"/>
        <v/>
      </c>
      <c r="Q29" s="1" t="str">
        <f t="shared" ca="1" si="11"/>
        <v/>
      </c>
      <c r="R29" s="1" t="str">
        <f t="shared" ca="1" si="11"/>
        <v/>
      </c>
      <c r="S29" s="106">
        <f t="shared" si="12"/>
        <v>0.75077881475432084</v>
      </c>
      <c r="T29" s="1" t="str">
        <f t="shared" ca="1" si="8"/>
        <v>0.00000</v>
      </c>
      <c r="U29" s="1" t="str">
        <f t="shared" ca="1" si="8"/>
        <v>0.00000</v>
      </c>
      <c r="V29" s="1" t="str">
        <f t="shared" ca="1" si="8"/>
        <v>0.00000</v>
      </c>
      <c r="W29" s="1" t="str">
        <f t="shared" ca="1" si="8"/>
        <v>0.00000</v>
      </c>
      <c r="X29" s="107">
        <f t="shared" ca="1" si="13"/>
        <v>1</v>
      </c>
      <c r="Y29" s="107">
        <f t="shared" ca="1" si="13"/>
        <v>1</v>
      </c>
      <c r="Z29" s="107">
        <f t="shared" ca="1" si="13"/>
        <v>1</v>
      </c>
      <c r="AA29" s="107">
        <f t="shared" ca="1" si="13"/>
        <v>1</v>
      </c>
      <c r="AB29" s="108"/>
      <c r="AC29" s="61"/>
      <c r="AD29" s="61" t="str">
        <f>INDEX($C$33:$C$37,MATCH(AD11,$Z$14:$Z$18,0))</f>
        <v>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AE29" s="61" t="str">
        <f>INDEX($C$33:$C$37,MATCH(AE11,$Z$14:$Z$18,0))</f>
        <v>T04 มหาวิทยาลัยมีหลายแห่งทำให้เกิดการแข่งขันการรับนักศึกษาสูงส่งผลต่อการสนับสนุนการดำเนินงานของมหาวิทยาลัย</v>
      </c>
      <c r="AF29" s="61" t="str">
        <f>INDEX($C$33:$C$37,MATCH(AF11,$Z$14:$Z$18,0))</f>
        <v>T02 ได้รับการสนับสนุนงบประมาณในการจัดโครงการและกิจกรรมลดลง</v>
      </c>
      <c r="AG29" s="61" t="str">
        <f>INDEX($C$33:$C$37,MATCH(AG11,$Z$14:$Z$18,0))</f>
        <v>T01 นโยบายของรัฐไม่ต่อเนื่องและชัดเจน ทำให้ไม่สามารถดำเนินงานเชิงรุกได้</v>
      </c>
      <c r="AH29" s="61" t="str">
        <f>INDEX($C$33:$C$37,MATCH(AH11,$Z$14:$Z$18,0))</f>
        <v>T03 ภาครัฐจัดสรรงบประมาณสนับสนุนการดำเนินการไม่เพียงพอ</v>
      </c>
      <c r="AJ29" s="62"/>
      <c r="AK29" s="62" t="e">
        <f ca="1">INDEX($R$14:$R$18,MATCH(AK11,$Z$14:$Z$18,0))</f>
        <v>#NAME?</v>
      </c>
      <c r="AL29" s="62" t="e">
        <f ca="1">INDEX($R$14:$R$18,MATCH(AL11,$Z$14:$Z$18,0))</f>
        <v>#NAME?</v>
      </c>
      <c r="AM29" s="62" t="e">
        <f ca="1">INDEX($R$14:$R$18,MATCH(AM11,$Z$14:$Z$18,0))</f>
        <v>#NAME?</v>
      </c>
      <c r="AN29" s="62" t="e">
        <f ca="1">INDEX($R$14:$R$18,MATCH(AN11,$Z$14:$Z$18,0))</f>
        <v>#NAME?</v>
      </c>
      <c r="AO29" s="62" t="e">
        <f ca="1">INDEX($R$14:$R$18,MATCH(AO11,$Z$14:$Z$18,0))</f>
        <v>#NAME?</v>
      </c>
    </row>
    <row r="30" spans="1:67" ht="61.5" customHeight="1" thickBot="1" x14ac:dyDescent="0.25">
      <c r="A30" s="1">
        <f>SUMPRODUCT(('[1]11Challenge'!K$6:K$115=C30)*ROW('[1]11Challenge'!K$6:K$115))</f>
        <v>32</v>
      </c>
      <c r="B30" s="22">
        <v>9</v>
      </c>
      <c r="C30" s="78" t="str">
        <f>IF(D30="","",INDEX('[1]11Challenge'!$K$30:$K$39,MATCH('12SFAS'!D30,'[1]11Challenge'!$B$30:$B$39,0)))</f>
        <v>O01 การปรับเปลี่ยนระเบียบ ข้อบังคับ เช่น ระเบียบกระทรวงการคลังว่าด้วยการจัดซื้อจัดจ้างและการบริหารพัสดุภาครัฐ พ.ศ. 2560 ทำให้ทราบหลักเกณฑ์วิธีการและแนวปฏิบัติในการจัดซื้อจัดจ้างให้ถูกต้องและเหมาะสม</v>
      </c>
      <c r="D30" s="98">
        <f>'[1]11Challenge'!C33</f>
        <v>5.849335784947457E-8</v>
      </c>
      <c r="E30" s="80">
        <f>INDEX('[1]11Challenge'!$I$6:$I$51,MATCH(D30,'[1]11Challenge'!$B$6:$B$51,0))</f>
        <v>0</v>
      </c>
      <c r="F30" s="81">
        <f>MAX(D30*E30,ROW()/9999999)</f>
        <v>3.00000030000003E-6</v>
      </c>
      <c r="G30" s="119">
        <f>IF(D30&lt;0.00001,0,20-RANK(F30,$F$14:$F$37))</f>
        <v>0</v>
      </c>
      <c r="H30" s="83" t="s">
        <v>51</v>
      </c>
      <c r="I30" s="84" t="str">
        <f ca="1">IFERROR(INDIRECT("11Challenge!"&amp;SUBSTITUTE(ADDRESS(1,MATCH('[1]11Challenge'!L$53,INDIRECT("'11Challenge'!$L"&amp;$A30&amp;":$U"&amp;$A30),0)+12,4),"1","")&amp;$A30),"")</f>
        <v/>
      </c>
      <c r="J30" s="84" t="str">
        <f ca="1">IFERROR(INDIRECT("11Challenge!"&amp;SUBSTITUTE(ADDRESS(1,MATCH('[1]11Challenge'!M$53,INDIRECT("'11Challenge'!$L"&amp;$A30&amp;":$U"&amp;$A30),0)+12,4),"1","")&amp;$A30),"")</f>
        <v/>
      </c>
      <c r="K30" s="84" t="str">
        <f ca="1">IFERROR(INDIRECT("11Challenge!"&amp;SUBSTITUTE(ADDRESS(1,MATCH('[1]11Challenge'!N$53,INDIRECT("'11Challenge'!$L"&amp;$A30&amp;":$U"&amp;$A30),0)+12,4),"1","")&amp;$A30),"")</f>
        <v/>
      </c>
      <c r="L30" s="84" t="str">
        <f ca="1">IFERROR(INDIRECT("11Challenge!"&amp;SUBSTITUTE(ADDRESS(1,MATCH('[1]11Challenge'!O$53,INDIRECT("'11Challenge'!$L"&amp;$A30&amp;":$U"&amp;$A30),0)+12,4),"1","")&amp;$A30),"")</f>
        <v/>
      </c>
      <c r="M30" s="1">
        <f t="shared" si="6"/>
        <v>16</v>
      </c>
      <c r="N30" s="3">
        <v>17</v>
      </c>
      <c r="O30" s="1" t="str">
        <f t="shared" ca="1" si="11"/>
        <v/>
      </c>
      <c r="P30" s="1" t="str">
        <f t="shared" ca="1" si="11"/>
        <v/>
      </c>
      <c r="Q30" s="1" t="str">
        <f t="shared" ca="1" si="11"/>
        <v/>
      </c>
      <c r="R30" s="1" t="str">
        <f t="shared" ca="1" si="11"/>
        <v/>
      </c>
      <c r="S30" s="106">
        <f t="shared" si="12"/>
        <v>0.46728972081695641</v>
      </c>
      <c r="T30" s="1" t="str">
        <f t="shared" ca="1" si="8"/>
        <v>0.00000</v>
      </c>
      <c r="U30" s="1" t="str">
        <f t="shared" ca="1" si="8"/>
        <v>0.00000</v>
      </c>
      <c r="V30" s="1" t="str">
        <f t="shared" ca="1" si="8"/>
        <v>0.00000</v>
      </c>
      <c r="W30" s="1" t="str">
        <f t="shared" ca="1" si="8"/>
        <v>0.00000</v>
      </c>
      <c r="X30" s="107">
        <f t="shared" ca="1" si="13"/>
        <v>1</v>
      </c>
      <c r="Y30" s="107">
        <f t="shared" ca="1" si="13"/>
        <v>1</v>
      </c>
      <c r="Z30" s="107">
        <f t="shared" ca="1" si="13"/>
        <v>1</v>
      </c>
      <c r="AA30" s="107">
        <f t="shared" ca="1" si="13"/>
        <v>1</v>
      </c>
      <c r="AB30" s="108"/>
      <c r="AC30" s="61" t="str">
        <f>AC14</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v>
      </c>
      <c r="AD30" s="109" t="str">
        <f>$AC30&amp;" X "&amp;AD$29</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AE30" s="109" t="str">
        <f t="shared" ref="AE30:AH34" si="14">$AC30&amp;" X "&amp;AE$29</f>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T04 มหาวิทยาลัยมีหลายแห่งทำให้เกิดการแข่งขันการรับนักศึกษาสูงส่งผลต่อการสนับสนุนการดำเนินงานของมหาวิทยาลัย</v>
      </c>
      <c r="AF30" s="109" t="str">
        <f t="shared" si="14"/>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T02 ได้รับการสนับสนุนงบประมาณในการจัดโครงการและกิจกรรมลดลง</v>
      </c>
      <c r="AG30" s="109" t="str">
        <f t="shared" si="14"/>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T01 นโยบายของรัฐไม่ต่อเนื่องและชัดเจน ทำให้ไม่สามารถดำเนินงานเชิงรุกได้</v>
      </c>
      <c r="AH30" s="109" t="str">
        <f t="shared" si="14"/>
        <v>S02 มีการทำงานเป็นทีม มุ่งมั่น เสียสละทุ่มเทเวลาการทำงาน และมีการปรึกษาหารือภายในและ   ภายนอกสำนักงานอธิการบดีในการทำงานเพื่อให้บรรลุวัตถุประสงค์ร่วมกัน X T03 ภาครัฐจัดสรรงบประมาณสนับสนุนการดำเนินการไม่เพียงพอ</v>
      </c>
      <c r="AJ30" s="62" t="str">
        <f ca="1">AJ14</f>
        <v/>
      </c>
      <c r="AK30" s="110" t="e">
        <f ca="1">$AJ30&amp;" X "&amp;AK$29</f>
        <v>#NAME?</v>
      </c>
      <c r="AL30" s="110" t="e">
        <f t="shared" ref="AL30:AO34" ca="1" si="15">$AJ30&amp;" X "&amp;AL$29</f>
        <v>#NAME?</v>
      </c>
      <c r="AM30" s="110" t="e">
        <f t="shared" ca="1" si="15"/>
        <v>#NAME?</v>
      </c>
      <c r="AN30" s="110" t="e">
        <f t="shared" ca="1" si="15"/>
        <v>#NAME?</v>
      </c>
      <c r="AO30" s="110" t="e">
        <f t="shared" ca="1" si="15"/>
        <v>#NAME?</v>
      </c>
    </row>
    <row r="31" spans="1:67" ht="28.5" x14ac:dyDescent="0.2">
      <c r="A31" s="1">
        <f>SUMPRODUCT(('[1]11Challenge'!K$6:K$115=C31)*ROW('[1]11Challenge'!K$6:K$115))</f>
        <v>34</v>
      </c>
      <c r="B31" s="22"/>
      <c r="C31" s="78" t="str">
        <f>IF(D31="","",INDEX('[1]11Challenge'!$K$30:$K$39,MATCH('12SFAS'!D31,'[1]11Challenge'!$B$30:$B$39,0)))</f>
        <v>O03 หน่วยงานภายในและภายนอกมหาวิทยาลัยให้ความสำคัญกับการทำงานของสำนักงานอธิการบดีเป็นองค์กรศูนย์กลางของมหาวิทยาลัย</v>
      </c>
      <c r="D31" s="98">
        <f>'[1]11Challenge'!C34</f>
        <v>5.4237649162478829E-8</v>
      </c>
      <c r="E31" s="80">
        <f>INDEX('[1]11Challenge'!$I$6:$I$51,MATCH(D31,'[1]11Challenge'!$B$6:$B$51,0))</f>
        <v>0</v>
      </c>
      <c r="F31" s="81">
        <f>MAX(D31*E31,ROW()/9999999)</f>
        <v>3.1000003100000309E-6</v>
      </c>
      <c r="G31" s="119">
        <f>IF(D31&lt;0.00001,0,20-RANK(F31,$F$14:$F$37))</f>
        <v>0</v>
      </c>
      <c r="H31" s="83" t="s">
        <v>51</v>
      </c>
      <c r="I31" s="84" t="str">
        <f ca="1">IFERROR(INDIRECT("11Challenge!"&amp;SUBSTITUTE(ADDRESS(1,MATCH('[1]11Challenge'!L$53,INDIRECT("'11Challenge'!$L"&amp;$A31&amp;":$U"&amp;$A31),0)+12,4),"1","")&amp;$A31),"")</f>
        <v/>
      </c>
      <c r="J31" s="84" t="str">
        <f ca="1">IFERROR(INDIRECT("11Challenge!"&amp;SUBSTITUTE(ADDRESS(1,MATCH('[1]11Challenge'!M$53,INDIRECT("'11Challenge'!$L"&amp;$A31&amp;":$U"&amp;$A31),0)+12,4),"1","")&amp;$A31),"")</f>
        <v/>
      </c>
      <c r="K31" s="84" t="str">
        <f ca="1">IFERROR(INDIRECT("11Challenge!"&amp;SUBSTITUTE(ADDRESS(1,MATCH('[1]11Challenge'!N$53,INDIRECT("'11Challenge'!$L"&amp;$A31&amp;":$U"&amp;$A31),0)+12,4),"1","")&amp;$A31),"")</f>
        <v/>
      </c>
      <c r="L31" s="84" t="str">
        <f ca="1">IFERROR(INDIRECT("11Challenge!"&amp;SUBSTITUTE(ADDRESS(1,MATCH('[1]11Challenge'!O$53,INDIRECT("'11Challenge'!$L"&amp;$A31&amp;":$U"&amp;$A31),0)+12,4),"1","")&amp;$A31),"")</f>
        <v/>
      </c>
      <c r="M31" s="1">
        <f t="shared" si="6"/>
        <v>15</v>
      </c>
      <c r="N31" s="3">
        <v>18</v>
      </c>
      <c r="O31" s="1" t="str">
        <f t="shared" ca="1" si="11"/>
        <v/>
      </c>
      <c r="P31" s="1" t="str">
        <f t="shared" ca="1" si="11"/>
        <v/>
      </c>
      <c r="Q31" s="1" t="str">
        <f t="shared" ca="1" si="11"/>
        <v/>
      </c>
      <c r="R31" s="1" t="str">
        <f t="shared" ca="1" si="11"/>
        <v/>
      </c>
      <c r="S31" s="106">
        <f t="shared" si="12"/>
        <v>0.36265472778363</v>
      </c>
      <c r="T31" s="1" t="str">
        <f t="shared" ca="1" si="8"/>
        <v>0.00000</v>
      </c>
      <c r="U31" s="1" t="str">
        <f t="shared" ca="1" si="8"/>
        <v>0.00000</v>
      </c>
      <c r="V31" s="1" t="str">
        <f t="shared" ca="1" si="8"/>
        <v>0.00000</v>
      </c>
      <c r="W31" s="1" t="str">
        <f t="shared" ca="1" si="8"/>
        <v>0.00000</v>
      </c>
      <c r="X31" s="107">
        <f t="shared" ca="1" si="13"/>
        <v>1</v>
      </c>
      <c r="Y31" s="107">
        <f t="shared" ca="1" si="13"/>
        <v>1</v>
      </c>
      <c r="Z31" s="107">
        <f t="shared" ca="1" si="13"/>
        <v>1</v>
      </c>
      <c r="AA31" s="107">
        <f t="shared" ca="1" si="13"/>
        <v>1</v>
      </c>
      <c r="AB31" s="108"/>
      <c r="AC31" s="61" t="str">
        <f>AC15</f>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v>
      </c>
      <c r="AD31" s="109" t="str">
        <f>$AC31&amp;" X "&amp;AD$29</f>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AE31" s="109" t="str">
        <f t="shared" si="14"/>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T04 มหาวิทยาลัยมีหลายแห่งทำให้เกิดการแข่งขันการรับนักศึกษาสูงส่งผลต่อการสนับสนุนการดำเนินงานของมหาวิทยาลัย</v>
      </c>
      <c r="AF31" s="109" t="str">
        <f t="shared" si="14"/>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T02 ได้รับการสนับสนุนงบประมาณในการจัดโครงการและกิจกรรมลดลง</v>
      </c>
      <c r="AG31" s="109" t="str">
        <f t="shared" si="14"/>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T01 นโยบายของรัฐไม่ต่อเนื่องและชัดเจน ทำให้ไม่สามารถดำเนินงานเชิงรุกได้</v>
      </c>
      <c r="AH31" s="109" t="str">
        <f t="shared" si="14"/>
        <v>S01 บุคลากรมีความรู้ความสามารถ และเชี่ยวชาญในงานที่รับผิดชอบสามารถให้คำปรึกษาแนะนำในภารกิจที่รับผิดชอบแก่บุคลากรและหน่วยงานภายในและภายนอกได้เป็นอย่างดี X T03 ภาครัฐจัดสรรงบประมาณสนับสนุนการดำเนินการไม่เพียงพอ</v>
      </c>
      <c r="AJ31" s="62" t="str">
        <f ca="1">AJ15</f>
        <v/>
      </c>
      <c r="AK31" s="110" t="e">
        <f ca="1">$AJ31&amp;" X "&amp;AK$29</f>
        <v>#NAME?</v>
      </c>
      <c r="AL31" s="110" t="e">
        <f t="shared" ca="1" si="15"/>
        <v>#NAME?</v>
      </c>
      <c r="AM31" s="110" t="e">
        <f t="shared" ca="1" si="15"/>
        <v>#NAME?</v>
      </c>
      <c r="AN31" s="110" t="e">
        <f t="shared" ca="1" si="15"/>
        <v>#NAME?</v>
      </c>
      <c r="AO31" s="110" t="e">
        <f t="shared" ca="1" si="15"/>
        <v>#NAME?</v>
      </c>
    </row>
    <row r="32" spans="1:67" ht="15" thickBot="1" x14ac:dyDescent="0.25">
      <c r="B32" s="22" t="e">
        <v>#N/A</v>
      </c>
      <c r="C32" s="71" t="s">
        <v>56</v>
      </c>
      <c r="D32" s="72"/>
      <c r="E32" s="73">
        <f>SUM(F33:F37)</f>
        <v>1.5446629305728103</v>
      </c>
      <c r="F32" s="2"/>
      <c r="G32" s="75" t="s">
        <v>45</v>
      </c>
      <c r="H32" s="95"/>
      <c r="I32" s="96"/>
      <c r="J32" s="96"/>
      <c r="K32" s="96"/>
      <c r="L32" s="97"/>
      <c r="M32" s="1" t="str">
        <f t="shared" si="6"/>
        <v/>
      </c>
      <c r="N32" s="3">
        <v>19</v>
      </c>
      <c r="O32" s="1" t="str">
        <f t="shared" ca="1" si="11"/>
        <v/>
      </c>
      <c r="P32" s="1" t="str">
        <f t="shared" ca="1" si="11"/>
        <v/>
      </c>
      <c r="Q32" s="1" t="str">
        <f t="shared" ca="1" si="11"/>
        <v/>
      </c>
      <c r="R32" s="1" t="str">
        <f t="shared" ca="1" si="11"/>
        <v/>
      </c>
      <c r="S32" s="106">
        <f t="shared" si="12"/>
        <v>0.25994206014332599</v>
      </c>
      <c r="T32" s="1" t="str">
        <f t="shared" ca="1" si="8"/>
        <v>0.00000</v>
      </c>
      <c r="U32" s="1" t="str">
        <f t="shared" ca="1" si="8"/>
        <v>0.00000</v>
      </c>
      <c r="V32" s="1" t="str">
        <f t="shared" ca="1" si="8"/>
        <v>0.00000</v>
      </c>
      <c r="W32" s="1" t="str">
        <f t="shared" ca="1" si="8"/>
        <v>0.00000</v>
      </c>
      <c r="X32" s="107">
        <f t="shared" ca="1" si="13"/>
        <v>1</v>
      </c>
      <c r="Y32" s="107">
        <f t="shared" ca="1" si="13"/>
        <v>1</v>
      </c>
      <c r="Z32" s="107">
        <f t="shared" ca="1" si="13"/>
        <v>1</v>
      </c>
      <c r="AA32" s="107">
        <f t="shared" ca="1" si="13"/>
        <v>1</v>
      </c>
      <c r="AB32" s="108"/>
      <c r="AC32" s="61" t="str">
        <f>AC16</f>
        <v>S03 สำนักงานอธิการบดีสนับสนุนการพัฒนาตนเองของบุคลากรและส่งเสริมความก้าวหน้าในสายงาน</v>
      </c>
      <c r="AD32" s="109" t="str">
        <f>$AC32&amp;" X "&amp;AD$29</f>
        <v>S03 สำนักงานอธิการบดีสนับสนุนการพัฒนาตนเองของบุคลากรและส่งเสริมความก้าวหน้าในสายงาน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AE32" s="109" t="str">
        <f t="shared" si="14"/>
        <v>S03 สำนักงานอธิการบดีสนับสนุนการพัฒนาตนเองของบุคลากรและส่งเสริมความก้าวหน้าในสายงาน X T04 มหาวิทยาลัยมีหลายแห่งทำให้เกิดการแข่งขันการรับนักศึกษาสูงส่งผลต่อการสนับสนุนการดำเนินงานของมหาวิทยาลัย</v>
      </c>
      <c r="AF32" s="109" t="str">
        <f t="shared" si="14"/>
        <v>S03 สำนักงานอธิการบดีสนับสนุนการพัฒนาตนเองของบุคลากรและส่งเสริมความก้าวหน้าในสายงาน X T02 ได้รับการสนับสนุนงบประมาณในการจัดโครงการและกิจกรรมลดลง</v>
      </c>
      <c r="AG32" s="109" t="str">
        <f t="shared" si="14"/>
        <v>S03 สำนักงานอธิการบดีสนับสนุนการพัฒนาตนเองของบุคลากรและส่งเสริมความก้าวหน้าในสายงาน X T01 นโยบายของรัฐไม่ต่อเนื่องและชัดเจน ทำให้ไม่สามารถดำเนินงานเชิงรุกได้</v>
      </c>
      <c r="AH32" s="109" t="str">
        <f t="shared" si="14"/>
        <v>S03 สำนักงานอธิการบดีสนับสนุนการพัฒนาตนเองของบุคลากรและส่งเสริมความก้าวหน้าในสายงาน X T03 ภาครัฐจัดสรรงบประมาณสนับสนุนการดำเนินการไม่เพียงพอ</v>
      </c>
      <c r="AJ32" s="62" t="str">
        <f ca="1">AJ16</f>
        <v/>
      </c>
      <c r="AK32" s="110" t="e">
        <f ca="1">$AJ32&amp;" X "&amp;AK$29</f>
        <v>#NAME?</v>
      </c>
      <c r="AL32" s="110" t="e">
        <f t="shared" ca="1" si="15"/>
        <v>#NAME?</v>
      </c>
      <c r="AM32" s="110" t="e">
        <f t="shared" ca="1" si="15"/>
        <v>#NAME?</v>
      </c>
      <c r="AN32" s="110" t="e">
        <f t="shared" ca="1" si="15"/>
        <v>#NAME?</v>
      </c>
      <c r="AO32" s="110" t="e">
        <f t="shared" ca="1" si="15"/>
        <v>#NAME?</v>
      </c>
    </row>
    <row r="33" spans="1:41" ht="57.75" thickBot="1" x14ac:dyDescent="0.25">
      <c r="A33" s="1">
        <f>SUMPRODUCT(('[1]11Challenge'!K$6:K$115=C33)*ROW('[1]11Challenge'!K$6:K$115))</f>
        <v>42</v>
      </c>
      <c r="B33" s="22">
        <v>1</v>
      </c>
      <c r="C33" s="78" t="str">
        <f>IF(D33="","",INDEX('[1]11Challenge'!$K$42:$K$51,MATCH('12SFAS'!D33,'[1]11Challenge'!$B$42:$B$51,0)))</f>
        <v>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D33" s="98">
        <f>'[1]11Challenge'!C42</f>
        <v>0.21547248195095478</v>
      </c>
      <c r="E33" s="80">
        <f>INDEX('[1]11Challenge'!$I$6:$I$51,MATCH(D33,'[1]11Challenge'!$B$6:$B$51,0))</f>
        <v>5</v>
      </c>
      <c r="F33" s="81">
        <f>MAX(D33*E33,ROW()/9999999)</f>
        <v>1.0773624097547738</v>
      </c>
      <c r="G33" s="120">
        <f>IF(D33&lt;0.00001,0,20-RANK(F33,$F$14:$F$37))</f>
        <v>17</v>
      </c>
      <c r="H33" s="83" t="s">
        <v>51</v>
      </c>
      <c r="I33" s="84" t="str">
        <f ca="1">IFERROR(INDIRECT("11Challenge!"&amp;SUBSTITUTE(ADDRESS(1,MATCH('[1]11Challenge'!L$53,INDIRECT("'11Challenge'!$L"&amp;$A33&amp;":$U"&amp;$A33),0)+12,4),"1","")&amp;$A33),"")</f>
        <v/>
      </c>
      <c r="J33" s="84" t="str">
        <f ca="1">IFERROR(INDIRECT("11Challenge!"&amp;SUBSTITUTE(ADDRESS(1,MATCH('[1]11Challenge'!M$53,INDIRECT("'11Challenge'!$L"&amp;$A33&amp;":$U"&amp;$A33),0)+12,4),"1","")&amp;$A33),"")</f>
        <v/>
      </c>
      <c r="K33" s="84" t="str">
        <f ca="1">IFERROR(INDIRECT("11Challenge!"&amp;SUBSTITUTE(ADDRESS(1,MATCH('[1]11Challenge'!N$53,INDIRECT("'11Challenge'!$L"&amp;$A33&amp;":$U"&amp;$A33),0)+12,4),"1","")&amp;$A33),"")</f>
        <v/>
      </c>
      <c r="L33" s="84" t="str">
        <f ca="1">IFERROR(INDIRECT("11Challenge!"&amp;SUBSTITUTE(ADDRESS(1,MATCH('[1]11Challenge'!O$53,INDIRECT("'11Challenge'!$L"&amp;$A33&amp;":$U"&amp;$A33),0)+12,4),"1","")&amp;$A33),"")</f>
        <v/>
      </c>
      <c r="M33" s="1">
        <f t="shared" si="6"/>
        <v>3</v>
      </c>
      <c r="N33" s="3">
        <v>20</v>
      </c>
      <c r="O33" s="1" t="str">
        <f t="shared" ca="1" si="11"/>
        <v/>
      </c>
      <c r="P33" s="1" t="str">
        <f t="shared" ca="1" si="11"/>
        <v/>
      </c>
      <c r="Q33" s="1" t="str">
        <f t="shared" ca="1" si="11"/>
        <v/>
      </c>
      <c r="R33" s="1" t="str">
        <f t="shared" ca="1" si="11"/>
        <v/>
      </c>
      <c r="S33" s="106">
        <f t="shared" si="12"/>
        <v>3.7000003700000369E-6</v>
      </c>
      <c r="T33" s="1" t="str">
        <f t="shared" ca="1" si="8"/>
        <v>0.00000</v>
      </c>
      <c r="U33" s="1" t="str">
        <f t="shared" ca="1" si="8"/>
        <v>0.00000</v>
      </c>
      <c r="V33" s="1" t="str">
        <f t="shared" ca="1" si="8"/>
        <v>0.00000</v>
      </c>
      <c r="W33" s="1" t="str">
        <f t="shared" ca="1" si="8"/>
        <v>0.00000</v>
      </c>
      <c r="X33" s="107">
        <f t="shared" ca="1" si="13"/>
        <v>1</v>
      </c>
      <c r="Y33" s="107">
        <f t="shared" ca="1" si="13"/>
        <v>1</v>
      </c>
      <c r="Z33" s="107">
        <f t="shared" ca="1" si="13"/>
        <v>1</v>
      </c>
      <c r="AA33" s="107">
        <f t="shared" ca="1" si="13"/>
        <v>1</v>
      </c>
      <c r="AB33" s="108"/>
      <c r="AC33" s="1" t="str">
        <f>AC17</f>
        <v>S04 สำนักงานอธิการบดีได้รับงบประมาณในการพัฒนาบุคลากรในสายงานวิชาชีพอย่างเพียงพอ</v>
      </c>
      <c r="AD33" s="13" t="str">
        <f>$AC33&amp;" X "&amp;AD$29</f>
        <v>S04 สำนักงานอธิการบดีได้รับงบประมาณในการพัฒนาบุคลากรในสายงานวิชาชีพอย่างเพียงพอ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AE33" s="13" t="str">
        <f t="shared" si="14"/>
        <v>S04 สำนักงานอธิการบดีได้รับงบประมาณในการพัฒนาบุคลากรในสายงานวิชาชีพอย่างเพียงพอ X T04 มหาวิทยาลัยมีหลายแห่งทำให้เกิดการแข่งขันการรับนักศึกษาสูงส่งผลต่อการสนับสนุนการดำเนินงานของมหาวิทยาลัย</v>
      </c>
      <c r="AF33" s="13" t="str">
        <f t="shared" si="14"/>
        <v>S04 สำนักงานอธิการบดีได้รับงบประมาณในการพัฒนาบุคลากรในสายงานวิชาชีพอย่างเพียงพอ X T02 ได้รับการสนับสนุนงบประมาณในการจัดโครงการและกิจกรรมลดลง</v>
      </c>
      <c r="AG33" s="13" t="str">
        <f t="shared" si="14"/>
        <v>S04 สำนักงานอธิการบดีได้รับงบประมาณในการพัฒนาบุคลากรในสายงานวิชาชีพอย่างเพียงพอ X T01 นโยบายของรัฐไม่ต่อเนื่องและชัดเจน ทำให้ไม่สามารถดำเนินงานเชิงรุกได้</v>
      </c>
      <c r="AH33" s="13" t="str">
        <f t="shared" si="14"/>
        <v>S04 สำนักงานอธิการบดีได้รับงบประมาณในการพัฒนาบุคลากรในสายงานวิชาชีพอย่างเพียงพอ X T03 ภาครัฐจัดสรรงบประมาณสนับสนุนการดำเนินการไม่เพียงพอ</v>
      </c>
      <c r="AJ33" s="1" t="str">
        <f ca="1">AJ17</f>
        <v/>
      </c>
      <c r="AK33" s="13" t="e">
        <f ca="1">$AJ33&amp;" X "&amp;AK$29</f>
        <v>#NAME?</v>
      </c>
      <c r="AL33" s="13" t="e">
        <f t="shared" ca="1" si="15"/>
        <v>#NAME?</v>
      </c>
      <c r="AM33" s="13" t="e">
        <f t="shared" ca="1" si="15"/>
        <v>#NAME?</v>
      </c>
      <c r="AN33" s="13" t="e">
        <f t="shared" ca="1" si="15"/>
        <v>#NAME?</v>
      </c>
      <c r="AO33" s="13" t="e">
        <f t="shared" ca="1" si="15"/>
        <v>#NAME?</v>
      </c>
    </row>
    <row r="34" spans="1:41" ht="43.5" thickBot="1" x14ac:dyDescent="0.25">
      <c r="A34" s="1">
        <f>SUMPRODUCT(('[1]11Challenge'!K$6:K$115=C34)*ROW('[1]11Challenge'!K$6:K$115))</f>
        <v>43</v>
      </c>
      <c r="B34" s="22">
        <v>2</v>
      </c>
      <c r="C34" s="78" t="str">
        <f>IF(D34="","",INDEX('[1]11Challenge'!$K$42:$K$51,MATCH('12SFAS'!D34,'[1]11Challenge'!$B$42:$B$51,0)))</f>
        <v>T04 มหาวิทยาลัยมีหลายแห่งทำให้เกิดการแข่งขันการรับนักศึกษาสูงส่งผลต่อการสนับสนุนการดำเนินงานของมหาวิทยาลัย</v>
      </c>
      <c r="D34" s="98">
        <f>'[1]11Challenge'!C43</f>
        <v>0.1557632402723188</v>
      </c>
      <c r="E34" s="80">
        <f>INDEX('[1]11Challenge'!$I$6:$I$51,MATCH(D34,'[1]11Challenge'!$B$6:$B$51,0))</f>
        <v>3</v>
      </c>
      <c r="F34" s="81">
        <f>MAX(D34*E34,ROW()/9999999)</f>
        <v>0.46728972081695641</v>
      </c>
      <c r="G34" s="120">
        <f>IF(D34&lt;0.00001,0,20-RANK(F34,$F$14:$F$37))</f>
        <v>11</v>
      </c>
      <c r="H34" s="83" t="s">
        <v>51</v>
      </c>
      <c r="I34" s="84" t="str">
        <f ca="1">IFERROR(INDIRECT("11Challenge!"&amp;SUBSTITUTE(ADDRESS(1,MATCH('[1]11Challenge'!L$53,INDIRECT("'11Challenge'!$L"&amp;$A34&amp;":$U"&amp;$A34),0)+12,4),"1","")&amp;$A34),"")</f>
        <v/>
      </c>
      <c r="J34" s="84" t="str">
        <f ca="1">IFERROR(INDIRECT("11Challenge!"&amp;SUBSTITUTE(ADDRESS(1,MATCH('[1]11Challenge'!M$53,INDIRECT("'11Challenge'!$L"&amp;$A34&amp;":$U"&amp;$A34),0)+12,4),"1","")&amp;$A34),"")</f>
        <v/>
      </c>
      <c r="K34" s="84" t="str">
        <f ca="1">IFERROR(INDIRECT("11Challenge!"&amp;SUBSTITUTE(ADDRESS(1,MATCH('[1]11Challenge'!N$53,INDIRECT("'11Challenge'!$L"&amp;$A34&amp;":$U"&amp;$A34),0)+12,4),"1","")&amp;$A34),"")</f>
        <v/>
      </c>
      <c r="L34" s="84" t="str">
        <f ca="1">IFERROR(INDIRECT("11Challenge!"&amp;SUBSTITUTE(ADDRESS(1,MATCH('[1]11Challenge'!O$53,INDIRECT("'11Challenge'!$L"&amp;$A34&amp;":$U"&amp;$A34),0)+12,4),"1","")&amp;$A34),"")</f>
        <v/>
      </c>
      <c r="M34" s="1">
        <f t="shared" si="6"/>
        <v>9</v>
      </c>
      <c r="O34" s="1" t="str">
        <f t="shared" ca="1" si="11"/>
        <v/>
      </c>
      <c r="P34" s="1" t="str">
        <f t="shared" ca="1" si="11"/>
        <v/>
      </c>
      <c r="Q34" s="1" t="str">
        <f t="shared" ca="1" si="11"/>
        <v/>
      </c>
      <c r="R34" s="1" t="str">
        <f t="shared" ca="1" si="11"/>
        <v/>
      </c>
      <c r="S34" s="106">
        <f t="shared" si="12"/>
        <v>3.6000003600000359E-6</v>
      </c>
      <c r="T34" s="1" t="str">
        <f t="shared" ca="1" si="8"/>
        <v>0.00000</v>
      </c>
      <c r="U34" s="1" t="str">
        <f t="shared" ca="1" si="8"/>
        <v>0.00000</v>
      </c>
      <c r="V34" s="1" t="str">
        <f t="shared" ca="1" si="8"/>
        <v>0.00000</v>
      </c>
      <c r="W34" s="1" t="str">
        <f t="shared" ca="1" si="8"/>
        <v>0.00000</v>
      </c>
      <c r="X34" s="107">
        <f t="shared" ca="1" si="13"/>
        <v>1</v>
      </c>
      <c r="Y34" s="107">
        <f t="shared" ca="1" si="13"/>
        <v>1</v>
      </c>
      <c r="Z34" s="107">
        <f t="shared" ca="1" si="13"/>
        <v>1</v>
      </c>
      <c r="AA34" s="107">
        <f t="shared" ca="1" si="13"/>
        <v>1</v>
      </c>
      <c r="AB34" s="108"/>
      <c r="AC34" s="1" t="str">
        <f>AC18</f>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v>
      </c>
      <c r="AD34" s="13" t="str">
        <f>$AC34&amp;" X "&amp;AD$29</f>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AE34" s="13" t="str">
        <f t="shared" si="14"/>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T04 มหาวิทยาลัยมีหลายแห่งทำให้เกิดการแข่งขันการรับนักศึกษาสูงส่งผลต่อการสนับสนุนการดำเนินงานของมหาวิทยาลัย</v>
      </c>
      <c r="AF34" s="13" t="str">
        <f t="shared" si="14"/>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T02 ได้รับการสนับสนุนงบประมาณในการจัดโครงการและกิจกรรมลดลง</v>
      </c>
      <c r="AG34" s="13" t="str">
        <f t="shared" si="14"/>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T01 นโยบายของรัฐไม่ต่อเนื่องและชัดเจน ทำให้ไม่สามารถดำเนินงานเชิงรุกได้</v>
      </c>
      <c r="AH34" s="13" t="str">
        <f t="shared" si="14"/>
        <v>S08 ผู้บริหารให้ความสำคัญกับสำนักงานอธิการบดีในการพัฒนางานและส่งเสริมการพัฒนางานให้เกิดประสิทธิภาพและประสิทธิผลมากขึ้น X T03 ภาครัฐจัดสรรงบประมาณสนับสนุนการดำเนินการไม่เพียงพอ</v>
      </c>
      <c r="AJ34" s="1" t="str">
        <f ca="1">AJ18</f>
        <v/>
      </c>
      <c r="AK34" s="13" t="e">
        <f ca="1">$AJ34&amp;" X "&amp;AK$29</f>
        <v>#NAME?</v>
      </c>
      <c r="AL34" s="13" t="e">
        <f t="shared" ca="1" si="15"/>
        <v>#NAME?</v>
      </c>
      <c r="AM34" s="13" t="e">
        <f t="shared" ca="1" si="15"/>
        <v>#NAME?</v>
      </c>
      <c r="AN34" s="13" t="e">
        <f t="shared" ca="1" si="15"/>
        <v>#NAME?</v>
      </c>
      <c r="AO34" s="13" t="e">
        <f t="shared" ca="1" si="15"/>
        <v>#NAME?</v>
      </c>
    </row>
    <row r="35" spans="1:41" ht="29.25" thickBot="1" x14ac:dyDescent="0.25">
      <c r="A35" s="1">
        <f>SUMPRODUCT(('[1]11Challenge'!K$6:K$115=C35)*ROW('[1]11Challenge'!K$6:K$115))</f>
        <v>44</v>
      </c>
      <c r="B35" s="22">
        <v>3</v>
      </c>
      <c r="C35" s="78" t="str">
        <f>IF(D35="","",INDEX('[1]11Challenge'!$K$42:$K$51,MATCH('12SFAS'!D35,'[1]11Challenge'!$B$42:$B$51,0)))</f>
        <v>T03 ภาครัฐจัดสรรงบประมาณสนับสนุนการดำเนินการไม่เพียงพอ</v>
      </c>
      <c r="D35" s="98">
        <f>'[1]11Challenge'!C44</f>
        <v>5.849335784947457E-8</v>
      </c>
      <c r="E35" s="80">
        <f>INDEX('[1]11Challenge'!$I$6:$I$51,MATCH(D35,'[1]11Challenge'!$B$6:$B$51,0))</f>
        <v>0</v>
      </c>
      <c r="F35" s="81">
        <f>MAX(D35*E35,ROW()/9999999)</f>
        <v>3.5000003500000349E-6</v>
      </c>
      <c r="G35" s="120">
        <f>IF(D35&lt;0.00001,0,20-RANK(F35,$F$14:$F$37))</f>
        <v>0</v>
      </c>
      <c r="H35" s="83" t="s">
        <v>51</v>
      </c>
      <c r="I35" s="84" t="str">
        <f ca="1">IFERROR(INDIRECT("11Challenge!"&amp;SUBSTITUTE(ADDRESS(1,MATCH('[1]11Challenge'!L$53,INDIRECT("'11Challenge'!$L"&amp;$A35&amp;":$U"&amp;$A35),0)+12,4),"1","")&amp;$A35),"")</f>
        <v/>
      </c>
      <c r="J35" s="84" t="str">
        <f ca="1">IFERROR(INDIRECT("11Challenge!"&amp;SUBSTITUTE(ADDRESS(1,MATCH('[1]11Challenge'!M$53,INDIRECT("'11Challenge'!$L"&amp;$A35&amp;":$U"&amp;$A35),0)+12,4),"1","")&amp;$A35),"")</f>
        <v/>
      </c>
      <c r="K35" s="84" t="str">
        <f ca="1">IFERROR(INDIRECT("11Challenge!"&amp;SUBSTITUTE(ADDRESS(1,MATCH('[1]11Challenge'!N$53,INDIRECT("'11Challenge'!$L"&amp;$A35&amp;":$U"&amp;$A35),0)+12,4),"1","")&amp;$A35),"")</f>
        <v/>
      </c>
      <c r="L35" s="84" t="str">
        <f ca="1">IFERROR(INDIRECT("11Challenge!"&amp;SUBSTITUTE(ADDRESS(1,MATCH('[1]11Challenge'!O$53,INDIRECT("'11Challenge'!$L"&amp;$A35&amp;":$U"&amp;$A35),0)+12,4),"1","")&amp;$A35),"")</f>
        <v/>
      </c>
      <c r="M35" s="1">
        <f t="shared" si="6"/>
        <v>14</v>
      </c>
      <c r="O35" s="1" t="str">
        <f t="shared" ca="1" si="11"/>
        <v/>
      </c>
      <c r="P35" s="1" t="str">
        <f t="shared" ca="1" si="11"/>
        <v/>
      </c>
      <c r="Q35" s="1" t="str">
        <f t="shared" ca="1" si="11"/>
        <v/>
      </c>
      <c r="R35" s="1" t="str">
        <f t="shared" ca="1" si="11"/>
        <v/>
      </c>
      <c r="S35" s="106">
        <f t="shared" si="12"/>
        <v>3.5000003500000349E-6</v>
      </c>
      <c r="T35" s="1" t="str">
        <f t="shared" ca="1" si="8"/>
        <v>0.00000</v>
      </c>
      <c r="U35" s="1" t="str">
        <f t="shared" ca="1" si="8"/>
        <v>0.00000</v>
      </c>
      <c r="V35" s="1" t="str">
        <f t="shared" ca="1" si="8"/>
        <v>0.00000</v>
      </c>
      <c r="W35" s="1" t="str">
        <f t="shared" ca="1" si="8"/>
        <v>0.00000</v>
      </c>
      <c r="X35" s="107">
        <f t="shared" ca="1" si="13"/>
        <v>1</v>
      </c>
      <c r="Y35" s="107">
        <f t="shared" ca="1" si="13"/>
        <v>1</v>
      </c>
      <c r="Z35" s="107">
        <f t="shared" ca="1" si="13"/>
        <v>1</v>
      </c>
      <c r="AA35" s="107">
        <f t="shared" ca="1" si="13"/>
        <v>1</v>
      </c>
      <c r="AB35" s="108"/>
    </row>
    <row r="36" spans="1:41" ht="29.25" thickBot="1" x14ac:dyDescent="0.25">
      <c r="A36" s="1">
        <f>SUMPRODUCT(('[1]11Challenge'!K$6:K$115=C36)*ROW('[1]11Challenge'!K$6:K$115))</f>
        <v>45</v>
      </c>
      <c r="B36" s="22">
        <v>4</v>
      </c>
      <c r="C36" s="78" t="str">
        <f>IF(D36="","",INDEX('[1]11Challenge'!$K$42:$K$51,MATCH('12SFAS'!D36,'[1]11Challenge'!$B$42:$B$51,0)))</f>
        <v>T01 นโยบายของรัฐไม่ต่อเนื่องและชัดเจน ทำให้ไม่สามารถดำเนินงานเชิงรุกได้</v>
      </c>
      <c r="D36" s="98">
        <f>'[1]11Challenge'!C45</f>
        <v>5.6772965017621297E-8</v>
      </c>
      <c r="E36" s="80">
        <f>INDEX('[1]11Challenge'!$I$6:$I$51,MATCH(D36,'[1]11Challenge'!$B$6:$B$51,0))</f>
        <v>0</v>
      </c>
      <c r="F36" s="81">
        <f>MAX(D36*E36,ROW()/9999999)</f>
        <v>3.6000003600000359E-6</v>
      </c>
      <c r="G36" s="120">
        <f>IF(D36&lt;0.00001,0,20-RANK(F36,$F$14:$F$37))</f>
        <v>0</v>
      </c>
      <c r="H36" s="83" t="s">
        <v>51</v>
      </c>
      <c r="I36" s="84" t="str">
        <f ca="1">IFERROR(INDIRECT("11Challenge!"&amp;SUBSTITUTE(ADDRESS(1,MATCH('[1]11Challenge'!L$53,INDIRECT("'11Challenge'!$L"&amp;$A36&amp;":$U"&amp;$A36),0)+12,4),"1","")&amp;$A36),"")</f>
        <v/>
      </c>
      <c r="J36" s="84" t="str">
        <f ca="1">IFERROR(INDIRECT("11Challenge!"&amp;SUBSTITUTE(ADDRESS(1,MATCH('[1]11Challenge'!M$53,INDIRECT("'11Challenge'!$L"&amp;$A36&amp;":$U"&amp;$A36),0)+12,4),"1","")&amp;$A36),"")</f>
        <v/>
      </c>
      <c r="K36" s="84" t="str">
        <f ca="1">IFERROR(INDIRECT("11Challenge!"&amp;SUBSTITUTE(ADDRESS(1,MATCH('[1]11Challenge'!N$53,INDIRECT("'11Challenge'!$L"&amp;$A36&amp;":$U"&amp;$A36),0)+12,4),"1","")&amp;$A36),"")</f>
        <v/>
      </c>
      <c r="L36" s="84" t="str">
        <f ca="1">IFERROR(INDIRECT("11Challenge!"&amp;SUBSTITUTE(ADDRESS(1,MATCH('[1]11Challenge'!O$53,INDIRECT("'11Challenge'!$L"&amp;$A36&amp;":$U"&amp;$A36),0)+12,4),"1","")&amp;$A36),"")</f>
        <v/>
      </c>
      <c r="M36" s="1">
        <f t="shared" si="6"/>
        <v>13</v>
      </c>
      <c r="O36" s="1" t="str">
        <f t="shared" ca="1" si="11"/>
        <v/>
      </c>
      <c r="P36" s="1" t="str">
        <f t="shared" ca="1" si="11"/>
        <v/>
      </c>
      <c r="Q36" s="1" t="str">
        <f t="shared" ca="1" si="11"/>
        <v/>
      </c>
      <c r="R36" s="1" t="str">
        <f t="shared" ca="1" si="11"/>
        <v/>
      </c>
      <c r="S36" s="106">
        <f t="shared" si="12"/>
        <v>3.1000003100000309E-6</v>
      </c>
      <c r="T36" s="1" t="str">
        <f t="shared" ca="1" si="8"/>
        <v>0.00000</v>
      </c>
      <c r="U36" s="1" t="str">
        <f t="shared" ca="1" si="8"/>
        <v>0.00000</v>
      </c>
      <c r="V36" s="1" t="str">
        <f t="shared" ca="1" si="8"/>
        <v>0.00000</v>
      </c>
      <c r="W36" s="1" t="str">
        <f t="shared" ca="1" si="8"/>
        <v>0.00000</v>
      </c>
      <c r="X36" s="107">
        <f t="shared" ca="1" si="13"/>
        <v>1</v>
      </c>
      <c r="Y36" s="107">
        <f t="shared" ca="1" si="13"/>
        <v>1</v>
      </c>
      <c r="Z36" s="107">
        <f t="shared" ca="1" si="13"/>
        <v>1</v>
      </c>
      <c r="AA36" s="107">
        <f t="shared" ca="1" si="13"/>
        <v>1</v>
      </c>
      <c r="AB36" s="108"/>
      <c r="AF36" s="1" t="s">
        <v>4</v>
      </c>
      <c r="AM36" s="1" t="s">
        <v>4</v>
      </c>
    </row>
    <row r="37" spans="1:41" ht="28.5" x14ac:dyDescent="0.2">
      <c r="A37" s="1">
        <f>SUMPRODUCT(('[1]11Challenge'!K$6:K$115=C37)*ROW('[1]11Challenge'!K$6:K$115))</f>
        <v>46</v>
      </c>
      <c r="C37" s="78" t="str">
        <f>IF(D37="","",INDEX('[1]11Challenge'!$K$42:$K$51,MATCH('12SFAS'!D37,'[1]11Challenge'!$B$42:$B$51,0)))</f>
        <v>T02 ได้รับการสนับสนุนงบประมาณในการจัดโครงการและกิจกรรมลดลง</v>
      </c>
      <c r="D37" s="98">
        <f>'[1]11Challenge'!C46</f>
        <v>5.4237649162478829E-8</v>
      </c>
      <c r="E37" s="80">
        <f>INDEX('[1]11Challenge'!$I$6:$I$51,MATCH(D37,'[1]11Challenge'!$B$6:$B$51,0))</f>
        <v>0</v>
      </c>
      <c r="F37" s="81">
        <f>MAX(D37*E37,ROW()/9999999)</f>
        <v>3.7000003700000369E-6</v>
      </c>
      <c r="G37" s="120">
        <f>IF(D37&lt;0.00001,0,20-RANK(F37,$F$14:$F$37))</f>
        <v>0</v>
      </c>
      <c r="H37" s="83" t="s">
        <v>51</v>
      </c>
      <c r="I37" s="84" t="str">
        <f ca="1">IFERROR(INDIRECT("11Challenge!"&amp;SUBSTITUTE(ADDRESS(1,MATCH('[1]11Challenge'!L$53,INDIRECT("'11Challenge'!$L"&amp;$A37&amp;":$U"&amp;$A37),0)+12,4),"1","")&amp;$A37),"")</f>
        <v/>
      </c>
      <c r="J37" s="84" t="str">
        <f ca="1">IFERROR(INDIRECT("11Challenge!"&amp;SUBSTITUTE(ADDRESS(1,MATCH('[1]11Challenge'!M$53,INDIRECT("'11Challenge'!$L"&amp;$A37&amp;":$U"&amp;$A37),0)+12,4),"1","")&amp;$A37),"")</f>
        <v/>
      </c>
      <c r="K37" s="84" t="str">
        <f ca="1">IFERROR(INDIRECT("11Challenge!"&amp;SUBSTITUTE(ADDRESS(1,MATCH('[1]11Challenge'!N$53,INDIRECT("'11Challenge'!$L"&amp;$A37&amp;":$U"&amp;$A37),0)+12,4),"1","")&amp;$A37),"")</f>
        <v/>
      </c>
      <c r="L37" s="84" t="str">
        <f ca="1">IFERROR(INDIRECT("11Challenge!"&amp;SUBSTITUTE(ADDRESS(1,MATCH('[1]11Challenge'!O$53,INDIRECT("'11Challenge'!$L"&amp;$A37&amp;":$U"&amp;$A37),0)+12,4),"1","")&amp;$A37),"")</f>
        <v/>
      </c>
      <c r="M37" s="1">
        <f t="shared" si="6"/>
        <v>12</v>
      </c>
      <c r="O37" s="1" t="str">
        <f t="shared" ca="1" si="11"/>
        <v/>
      </c>
      <c r="P37" s="1" t="str">
        <f t="shared" ca="1" si="11"/>
        <v/>
      </c>
      <c r="Q37" s="1" t="str">
        <f t="shared" ca="1" si="11"/>
        <v/>
      </c>
      <c r="R37" s="1" t="str">
        <f t="shared" ca="1" si="11"/>
        <v/>
      </c>
      <c r="S37" s="106">
        <f t="shared" si="12"/>
        <v>3.00000030000003E-6</v>
      </c>
      <c r="T37" s="1" t="str">
        <f t="shared" ca="1" si="8"/>
        <v>0.00000</v>
      </c>
      <c r="U37" s="1" t="str">
        <f t="shared" ca="1" si="8"/>
        <v>0.00000</v>
      </c>
      <c r="V37" s="1" t="str">
        <f t="shared" ca="1" si="8"/>
        <v>0.00000</v>
      </c>
      <c r="W37" s="1" t="str">
        <f t="shared" ca="1" si="8"/>
        <v>0.00000</v>
      </c>
      <c r="X37" s="107">
        <f t="shared" ca="1" si="13"/>
        <v>1</v>
      </c>
      <c r="Y37" s="107">
        <f t="shared" ca="1" si="13"/>
        <v>1</v>
      </c>
      <c r="Z37" s="107">
        <f t="shared" ca="1" si="13"/>
        <v>1</v>
      </c>
      <c r="AA37" s="107">
        <f t="shared" ca="1" si="13"/>
        <v>1</v>
      </c>
      <c r="AB37" s="108"/>
      <c r="AD37" s="1" t="str">
        <f>AD29</f>
        <v>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AE37" s="1" t="str">
        <f>AE29</f>
        <v>T04 มหาวิทยาลัยมีหลายแห่งทำให้เกิดการแข่งขันการรับนักศึกษาสูงส่งผลต่อการสนับสนุนการดำเนินงานของมหาวิทยาลัย</v>
      </c>
      <c r="AF37" s="1" t="str">
        <f>AF29</f>
        <v>T02 ได้รับการสนับสนุนงบประมาณในการจัดโครงการและกิจกรรมลดลง</v>
      </c>
      <c r="AG37" s="1" t="str">
        <f>AG29</f>
        <v>T01 นโยบายของรัฐไม่ต่อเนื่องและชัดเจน ทำให้ไม่สามารถดำเนินงานเชิงรุกได้</v>
      </c>
      <c r="AH37" s="1" t="str">
        <f>AH29</f>
        <v>T03 ภาครัฐจัดสรรงบประมาณสนับสนุนการดำเนินการไม่เพียงพอ</v>
      </c>
      <c r="AK37" s="1" t="e">
        <f ca="1">AK29</f>
        <v>#NAME?</v>
      </c>
      <c r="AL37" s="1" t="e">
        <f ca="1">AL29</f>
        <v>#NAME?</v>
      </c>
      <c r="AM37" s="1" t="e">
        <f ca="1">AM29</f>
        <v>#NAME?</v>
      </c>
      <c r="AN37" s="1" t="e">
        <f ca="1">AN29</f>
        <v>#NAME?</v>
      </c>
      <c r="AO37" s="1" t="e">
        <f ca="1">AO29</f>
        <v>#NAME?</v>
      </c>
    </row>
    <row r="38" spans="1:41" ht="15" thickBot="1" x14ac:dyDescent="0.25">
      <c r="C38" s="121" t="s">
        <v>57</v>
      </c>
      <c r="D38" s="122">
        <f>SUM(D14:D24)+SUM(D27:D37)</f>
        <v>2.0000005042562075</v>
      </c>
      <c r="E38" s="123"/>
      <c r="F38" s="124">
        <f>E32+E26+E19+E13</f>
        <v>8.5522502947300527</v>
      </c>
      <c r="G38" s="76" t="s">
        <v>58</v>
      </c>
      <c r="H38" s="125"/>
      <c r="I38" s="125"/>
      <c r="J38" s="125"/>
      <c r="K38" s="125"/>
      <c r="L38" s="125"/>
      <c r="M38" s="1" t="str">
        <f t="shared" si="6"/>
        <v/>
      </c>
      <c r="O38" s="1" t="str">
        <f t="shared" ca="1" si="11"/>
        <v/>
      </c>
      <c r="P38" s="1" t="str">
        <f t="shared" ca="1" si="11"/>
        <v/>
      </c>
      <c r="Q38" s="1" t="str">
        <f t="shared" ca="1" si="11"/>
        <v/>
      </c>
      <c r="R38" s="1" t="str">
        <f t="shared" ca="1" si="11"/>
        <v/>
      </c>
      <c r="S38" s="106">
        <f t="shared" si="12"/>
        <v>2.4000002400000241E-6</v>
      </c>
      <c r="T38" s="1" t="str">
        <f t="shared" ref="T38:W43" ca="1" si="16">IFERROR(IF(OR(O38=0,O38=""),"0.00000",LEFT($S38,6)&amp;O38),"")</f>
        <v>0.00000</v>
      </c>
      <c r="U38" s="1" t="str">
        <f t="shared" ca="1" si="16"/>
        <v>0.00000</v>
      </c>
      <c r="V38" s="1" t="str">
        <f t="shared" ca="1" si="16"/>
        <v>0.00000</v>
      </c>
      <c r="W38" s="1" t="str">
        <f t="shared" ca="1" si="16"/>
        <v>0.00000</v>
      </c>
      <c r="X38" s="107">
        <f t="shared" ca="1" si="13"/>
        <v>1</v>
      </c>
      <c r="Y38" s="107">
        <f t="shared" ca="1" si="13"/>
        <v>1</v>
      </c>
      <c r="Z38" s="107">
        <f t="shared" ca="1" si="13"/>
        <v>1</v>
      </c>
      <c r="AA38" s="107">
        <f t="shared" ca="1" si="13"/>
        <v>1</v>
      </c>
      <c r="AB38" s="108"/>
      <c r="AC38" s="61" t="str">
        <f>AC22</f>
        <v>W02 สำนักงานอธิการบดีควรมีแผนการพัฒนาบุคลากรในระดับบุคคลและการบริหารจัดการทรัพยากรบุคคลอย่างประสิทธิภาพ</v>
      </c>
      <c r="AD38" s="109" t="str">
        <f>$AC38&amp;" X "&amp;AD$37</f>
        <v>W02 สำนักงานอธิการบดีควรมีแผนการพัฒนาบุคลากรในระดับบุคคลและการบริหารจัดการทรัพยากรบุคคลอย่างประสิทธิภาพ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AE38" s="109" t="str">
        <f t="shared" ref="AE38:AH42" si="17">$AC38&amp;" X "&amp;AE$37</f>
        <v>W02 สำนักงานอธิการบดีควรมีแผนการพัฒนาบุคลากรในระดับบุคคลและการบริหารจัดการทรัพยากรบุคคลอย่างประสิทธิภาพ X T04 มหาวิทยาลัยมีหลายแห่งทำให้เกิดการแข่งขันการรับนักศึกษาสูงส่งผลต่อการสนับสนุนการดำเนินงานของมหาวิทยาลัย</v>
      </c>
      <c r="AF38" s="109" t="str">
        <f t="shared" si="17"/>
        <v>W02 สำนักงานอธิการบดีควรมีแผนการพัฒนาบุคลากรในระดับบุคคลและการบริหารจัดการทรัพยากรบุคคลอย่างประสิทธิภาพ X T02 ได้รับการสนับสนุนงบประมาณในการจัดโครงการและกิจกรรมลดลง</v>
      </c>
      <c r="AG38" s="109" t="str">
        <f t="shared" si="17"/>
        <v>W02 สำนักงานอธิการบดีควรมีแผนการพัฒนาบุคลากรในระดับบุคคลและการบริหารจัดการทรัพยากรบุคคลอย่างประสิทธิภาพ X T01 นโยบายของรัฐไม่ต่อเนื่องและชัดเจน ทำให้ไม่สามารถดำเนินงานเชิงรุกได้</v>
      </c>
      <c r="AH38" s="109" t="str">
        <f t="shared" si="17"/>
        <v>W02 สำนักงานอธิการบดีควรมีแผนการพัฒนาบุคลากรในระดับบุคคลและการบริหารจัดการทรัพยากรบุคคลอย่างประสิทธิภาพ X T03 ภาครัฐจัดสรรงบประมาณสนับสนุนการดำเนินการไม่เพียงพอ</v>
      </c>
      <c r="AJ38" s="62" t="str">
        <f ca="1">AJ22</f>
        <v/>
      </c>
      <c r="AK38" s="110" t="e">
        <f ca="1">$AJ38&amp;" X "&amp;AK$37</f>
        <v>#NAME?</v>
      </c>
      <c r="AL38" s="110" t="e">
        <f t="shared" ref="AL38:AO42" ca="1" si="18">$AJ38&amp;" X "&amp;AL$37</f>
        <v>#NAME?</v>
      </c>
      <c r="AM38" s="110" t="e">
        <f t="shared" ca="1" si="18"/>
        <v>#NAME?</v>
      </c>
      <c r="AN38" s="110" t="e">
        <f t="shared" ca="1" si="18"/>
        <v>#NAME?</v>
      </c>
      <c r="AO38" s="110" t="e">
        <f t="shared" ca="1" si="18"/>
        <v>#NAME?</v>
      </c>
    </row>
    <row r="39" spans="1:41" x14ac:dyDescent="0.2">
      <c r="M39" s="1" t="str">
        <f t="shared" si="6"/>
        <v/>
      </c>
      <c r="O39" s="1" t="str">
        <f t="shared" ref="O39:P41" ca="1" si="19">IFERROR(INDEX(I$14:I$37,MATCH($N31,$M$14:$M$37,0)),"")</f>
        <v/>
      </c>
      <c r="P39" s="1" t="str">
        <f t="shared" ca="1" si="19"/>
        <v/>
      </c>
      <c r="Q39" s="1" t="str">
        <f ca="1">IFERROR(INDEX(K$14:K$37,MATCH($N31,$M$14:$M$37,0)),"")</f>
        <v/>
      </c>
      <c r="R39" s="1" t="str">
        <f t="shared" ref="R39:R41" ca="1" si="20">IFERROR(INDEX(L$14:L$37,MATCH($N31,$M$14:$M$37,0)),"")</f>
        <v/>
      </c>
      <c r="S39" s="106">
        <f t="shared" si="12"/>
        <v>2.3000002300000231E-6</v>
      </c>
      <c r="T39" s="1" t="str">
        <f t="shared" ca="1" si="16"/>
        <v>0.00000</v>
      </c>
      <c r="U39" s="1" t="str">
        <f t="shared" ca="1" si="16"/>
        <v>0.00000</v>
      </c>
      <c r="V39" s="1" t="str">
        <f t="shared" ca="1" si="16"/>
        <v>0.00000</v>
      </c>
      <c r="W39" s="1" t="str">
        <f t="shared" ca="1" si="16"/>
        <v>0.00000</v>
      </c>
      <c r="X39" s="107">
        <f t="shared" ref="X39:AA55" ca="1" si="21">SUMPRODUCT(--(T39&lt;T$22:T$41))+1</f>
        <v>1</v>
      </c>
      <c r="Y39" s="107">
        <f t="shared" ca="1" si="21"/>
        <v>1</v>
      </c>
      <c r="Z39" s="107">
        <f t="shared" ca="1" si="21"/>
        <v>1</v>
      </c>
      <c r="AA39" s="107">
        <f t="shared" ca="1" si="21"/>
        <v>1</v>
      </c>
      <c r="AB39" s="108"/>
      <c r="AC39" s="61" t="str">
        <f>AC23</f>
        <v>W01 บุคลากรสำนักงานอธิการบดีขาดทักษะภาษาอังกฤษ ซึ่งมีความสำคัญในการติดต่อประสานงานทั้งภายในและภายนอกมหาวิทยาลัย</v>
      </c>
      <c r="AD39" s="109" t="str">
        <f>$AC39&amp;" X "&amp;AD$37</f>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AE39" s="109" t="str">
        <f t="shared" si="17"/>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T04 มหาวิทยาลัยมีหลายแห่งทำให้เกิดการแข่งขันการรับนักศึกษาสูงส่งผลต่อการสนับสนุนการดำเนินงานของมหาวิทยาลัย</v>
      </c>
      <c r="AF39" s="109" t="str">
        <f t="shared" si="17"/>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T02 ได้รับการสนับสนุนงบประมาณในการจัดโครงการและกิจกรรมลดลง</v>
      </c>
      <c r="AG39" s="109" t="str">
        <f t="shared" si="17"/>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T01 นโยบายของรัฐไม่ต่อเนื่องและชัดเจน ทำให้ไม่สามารถดำเนินงานเชิงรุกได้</v>
      </c>
      <c r="AH39" s="109" t="str">
        <f t="shared" si="17"/>
        <v>W01 บุคลากรสำนักงานอธิการบดีขาดทักษะภาษาอังกฤษ ซึ่งมีความสำคัญในการติดต่อประสานงานทั้งภายในและภายนอกมหาวิทยาลัย X T03 ภาครัฐจัดสรรงบประมาณสนับสนุนการดำเนินการไม่เพียงพอ</v>
      </c>
      <c r="AJ39" s="62" t="str">
        <f ca="1">AJ23</f>
        <v/>
      </c>
      <c r="AK39" s="110" t="e">
        <f ca="1">$AJ39&amp;" X "&amp;AK$37</f>
        <v>#NAME?</v>
      </c>
      <c r="AL39" s="110" t="e">
        <f t="shared" ca="1" si="18"/>
        <v>#NAME?</v>
      </c>
      <c r="AM39" s="110" t="e">
        <f t="shared" ca="1" si="18"/>
        <v>#NAME?</v>
      </c>
      <c r="AN39" s="110" t="e">
        <f t="shared" ca="1" si="18"/>
        <v>#NAME?</v>
      </c>
      <c r="AO39" s="110" t="e">
        <f t="shared" ca="1" si="18"/>
        <v>#NAME?</v>
      </c>
    </row>
    <row r="40" spans="1:41" x14ac:dyDescent="0.2">
      <c r="O40" s="1" t="str">
        <f t="shared" ca="1" si="19"/>
        <v/>
      </c>
      <c r="P40" s="1" t="str">
        <f t="shared" ca="1" si="19"/>
        <v/>
      </c>
      <c r="Q40" s="1" t="str">
        <f ca="1">IFERROR(INDEX(K$14:K$37,MATCH($N32,$M$14:$M$37,0)),"")</f>
        <v/>
      </c>
      <c r="R40" s="1" t="str">
        <f t="shared" ca="1" si="20"/>
        <v/>
      </c>
      <c r="S40" s="106">
        <f t="shared" si="12"/>
        <v>1.8000001800000179E-6</v>
      </c>
      <c r="T40" s="1" t="str">
        <f t="shared" ca="1" si="16"/>
        <v>0.00000</v>
      </c>
      <c r="U40" s="1" t="str">
        <f t="shared" ca="1" si="16"/>
        <v>0.00000</v>
      </c>
      <c r="V40" s="1" t="str">
        <f t="shared" ca="1" si="16"/>
        <v>0.00000</v>
      </c>
      <c r="W40" s="1" t="str">
        <f t="shared" ca="1" si="16"/>
        <v>0.00000</v>
      </c>
      <c r="X40" s="107">
        <f t="shared" ca="1" si="21"/>
        <v>1</v>
      </c>
      <c r="Y40" s="107">
        <f t="shared" ca="1" si="21"/>
        <v>1</v>
      </c>
      <c r="Z40" s="107">
        <f t="shared" ca="1" si="21"/>
        <v>1</v>
      </c>
      <c r="AA40" s="107">
        <f t="shared" ca="1" si="21"/>
        <v>1</v>
      </c>
      <c r="AB40" s="108"/>
      <c r="AC40" s="61" t="str">
        <f>AC24</f>
        <v>W03 การถ่ายทอดความรู้ในลักษณะบูรณาการทางความรู้ร่วมกันระหว่างกองภายในสำนักงานอธิการบดียังไม่เพียงพอ</v>
      </c>
      <c r="AD40" s="109" t="str">
        <f>$AC40&amp;" X "&amp;AD$37</f>
        <v>W03 การถ่ายทอดความรู้ในลักษณะบูรณาการทางความรู้ร่วมกันระหว่างกองภายในสำนักงานอธิการบดียังไม่เพียงพอ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AE40" s="109" t="str">
        <f t="shared" si="17"/>
        <v>W03 การถ่ายทอดความรู้ในลักษณะบูรณาการทางความรู้ร่วมกันระหว่างกองภายในสำนักงานอธิการบดียังไม่เพียงพอ X T04 มหาวิทยาลัยมีหลายแห่งทำให้เกิดการแข่งขันการรับนักศึกษาสูงส่งผลต่อการสนับสนุนการดำเนินงานของมหาวิทยาลัย</v>
      </c>
      <c r="AF40" s="109" t="str">
        <f t="shared" si="17"/>
        <v>W03 การถ่ายทอดความรู้ในลักษณะบูรณาการทางความรู้ร่วมกันระหว่างกองภายในสำนักงานอธิการบดียังไม่เพียงพอ X T02 ได้รับการสนับสนุนงบประมาณในการจัดโครงการและกิจกรรมลดลง</v>
      </c>
      <c r="AG40" s="109" t="str">
        <f t="shared" si="17"/>
        <v>W03 การถ่ายทอดความรู้ในลักษณะบูรณาการทางความรู้ร่วมกันระหว่างกองภายในสำนักงานอธิการบดียังไม่เพียงพอ X T01 นโยบายของรัฐไม่ต่อเนื่องและชัดเจน ทำให้ไม่สามารถดำเนินงานเชิงรุกได้</v>
      </c>
      <c r="AH40" s="109" t="str">
        <f t="shared" si="17"/>
        <v>W03 การถ่ายทอดความรู้ในลักษณะบูรณาการทางความรู้ร่วมกันระหว่างกองภายในสำนักงานอธิการบดียังไม่เพียงพอ X T03 ภาครัฐจัดสรรงบประมาณสนับสนุนการดำเนินการไม่เพียงพอ</v>
      </c>
      <c r="AJ40" s="62" t="str">
        <f ca="1">AJ24</f>
        <v/>
      </c>
      <c r="AK40" s="110" t="e">
        <f ca="1">$AJ40&amp;" X "&amp;AK$37</f>
        <v>#NAME?</v>
      </c>
      <c r="AL40" s="110" t="e">
        <f t="shared" ca="1" si="18"/>
        <v>#NAME?</v>
      </c>
      <c r="AM40" s="110" t="e">
        <f t="shared" ca="1" si="18"/>
        <v>#NAME?</v>
      </c>
      <c r="AN40" s="110" t="e">
        <f t="shared" ca="1" si="18"/>
        <v>#NAME?</v>
      </c>
      <c r="AO40" s="110" t="e">
        <f t="shared" ca="1" si="18"/>
        <v>#NAME?</v>
      </c>
    </row>
    <row r="41" spans="1:41" x14ac:dyDescent="0.2">
      <c r="O41" s="1" t="str">
        <f t="shared" ca="1" si="19"/>
        <v/>
      </c>
      <c r="P41" s="1" t="str">
        <f t="shared" ca="1" si="19"/>
        <v/>
      </c>
      <c r="Q41" s="1" t="str">
        <f ca="1">IFERROR(INDEX(K$14:K$37,MATCH($N33,$M$14:$M$37,0)),"")</f>
        <v/>
      </c>
      <c r="R41" s="1" t="str">
        <f t="shared" ca="1" si="20"/>
        <v/>
      </c>
      <c r="S41" s="106">
        <f t="shared" si="12"/>
        <v>1.700000170000017E-6</v>
      </c>
      <c r="T41" s="1" t="str">
        <f t="shared" ca="1" si="16"/>
        <v>0.00000</v>
      </c>
      <c r="U41" s="1" t="str">
        <f t="shared" ca="1" si="16"/>
        <v>0.00000</v>
      </c>
      <c r="V41" s="1" t="str">
        <f t="shared" ca="1" si="16"/>
        <v>0.00000</v>
      </c>
      <c r="W41" s="1" t="str">
        <f t="shared" ca="1" si="16"/>
        <v>0.00000</v>
      </c>
      <c r="X41" s="107">
        <f t="shared" ca="1" si="21"/>
        <v>1</v>
      </c>
      <c r="Y41" s="107">
        <f t="shared" ca="1" si="21"/>
        <v>1</v>
      </c>
      <c r="Z41" s="107">
        <f t="shared" ca="1" si="21"/>
        <v>1</v>
      </c>
      <c r="AA41" s="107">
        <f t="shared" ca="1" si="21"/>
        <v>1</v>
      </c>
      <c r="AB41" s="108"/>
      <c r="AC41" s="61" t="str">
        <f>AC25</f>
        <v>W04 การวางแผนและการบริหารจัดการ การใช้งบประมาณไม่ตรงตามเป้าหมายที่กำหนดไว้</v>
      </c>
      <c r="AD41" s="109" t="str">
        <f>$AC41&amp;" X "&amp;AD$37</f>
        <v>W04 การวางแผนและการบริหารจัดการ การใช้งบประมาณไม่ตรงตามเป้าหมายที่กำหนดไว้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AE41" s="109" t="str">
        <f t="shared" si="17"/>
        <v>W04 การวางแผนและการบริหารจัดการ การใช้งบประมาณไม่ตรงตามเป้าหมายที่กำหนดไว้ X T04 มหาวิทยาลัยมีหลายแห่งทำให้เกิดการแข่งขันการรับนักศึกษาสูงส่งผลต่อการสนับสนุนการดำเนินงานของมหาวิทยาลัย</v>
      </c>
      <c r="AF41" s="109" t="str">
        <f t="shared" si="17"/>
        <v>W04 การวางแผนและการบริหารจัดการ การใช้งบประมาณไม่ตรงตามเป้าหมายที่กำหนดไว้ X T02 ได้รับการสนับสนุนงบประมาณในการจัดโครงการและกิจกรรมลดลง</v>
      </c>
      <c r="AG41" s="109" t="str">
        <f t="shared" si="17"/>
        <v>W04 การวางแผนและการบริหารจัดการ การใช้งบประมาณไม่ตรงตามเป้าหมายที่กำหนดไว้ X T01 นโยบายของรัฐไม่ต่อเนื่องและชัดเจน ทำให้ไม่สามารถดำเนินงานเชิงรุกได้</v>
      </c>
      <c r="AH41" s="109" t="str">
        <f t="shared" si="17"/>
        <v>W04 การวางแผนและการบริหารจัดการ การใช้งบประมาณไม่ตรงตามเป้าหมายที่กำหนดไว้ X T03 ภาครัฐจัดสรรงบประมาณสนับสนุนการดำเนินการไม่เพียงพอ</v>
      </c>
      <c r="AJ41" s="62" t="str">
        <f ca="1">AJ25</f>
        <v/>
      </c>
      <c r="AK41" s="110" t="e">
        <f ca="1">$AJ41&amp;" X "&amp;AK$37</f>
        <v>#NAME?</v>
      </c>
      <c r="AL41" s="110" t="e">
        <f t="shared" ca="1" si="18"/>
        <v>#NAME?</v>
      </c>
      <c r="AM41" s="110" t="e">
        <f t="shared" ca="1" si="18"/>
        <v>#NAME?</v>
      </c>
      <c r="AN41" s="110" t="e">
        <f t="shared" ca="1" si="18"/>
        <v>#NAME?</v>
      </c>
      <c r="AO41" s="110" t="e">
        <f t="shared" ca="1" si="18"/>
        <v>#NAME?</v>
      </c>
    </row>
    <row r="42" spans="1:41" x14ac:dyDescent="0.2">
      <c r="S42" s="106"/>
      <c r="AC42" s="61" t="str">
        <f>AC26</f>
        <v>W05 การออกประกาศหรือแนวปฏิบัติด้านการเงิน การคลัง ไม่ทันสมัย และยังไม่ครอบคลุม</v>
      </c>
      <c r="AD42" s="109" t="str">
        <f>$AC42&amp;" X "&amp;AD$37</f>
        <v>W05 การออกประกาศหรือแนวปฏิบัติด้านการเงิน การคลัง ไม่ทันสมัย และยังไม่ครอบคลุม X T05 ระบบสารสนเทศบางระบบที่พัฒนาขึ้นมานั้น  ยังเป็นลักษณะแยกส่วน  ยังไม่ได้เชื่อมโยงให้เกิดความสามารถในการบูรณาการแลกเปลี่ยนข้อมูล  และส่งต่อกิจกรรมระหว่างกัน</v>
      </c>
      <c r="AE42" s="109" t="str">
        <f t="shared" si="17"/>
        <v>W05 การออกประกาศหรือแนวปฏิบัติด้านการเงิน การคลัง ไม่ทันสมัย และยังไม่ครอบคลุม X T04 มหาวิทยาลัยมีหลายแห่งทำให้เกิดการแข่งขันการรับนักศึกษาสูงส่งผลต่อการสนับสนุนการดำเนินงานของมหาวิทยาลัย</v>
      </c>
      <c r="AF42" s="109" t="str">
        <f t="shared" si="17"/>
        <v>W05 การออกประกาศหรือแนวปฏิบัติด้านการเงิน การคลัง ไม่ทันสมัย และยังไม่ครอบคลุม X T02 ได้รับการสนับสนุนงบประมาณในการจัดโครงการและกิจกรรมลดลง</v>
      </c>
      <c r="AG42" s="109" t="str">
        <f t="shared" si="17"/>
        <v>W05 การออกประกาศหรือแนวปฏิบัติด้านการเงิน การคลัง ไม่ทันสมัย และยังไม่ครอบคลุม X T01 นโยบายของรัฐไม่ต่อเนื่องและชัดเจน ทำให้ไม่สามารถดำเนินงานเชิงรุกได้</v>
      </c>
      <c r="AH42" s="109" t="str">
        <f t="shared" si="17"/>
        <v>W05 การออกประกาศหรือแนวปฏิบัติด้านการเงิน การคลัง ไม่ทันสมัย และยังไม่ครอบคลุม X T03 ภาครัฐจัดสรรงบประมาณสนับสนุนการดำเนินการไม่เพียงพอ</v>
      </c>
      <c r="AJ42" s="62" t="str">
        <f ca="1">AJ26</f>
        <v/>
      </c>
      <c r="AK42" s="110" t="e">
        <f ca="1">$AJ42&amp;" X "&amp;AK$37</f>
        <v>#NAME?</v>
      </c>
      <c r="AL42" s="110" t="e">
        <f t="shared" ca="1" si="18"/>
        <v>#NAME?</v>
      </c>
      <c r="AM42" s="110" t="e">
        <f t="shared" ca="1" si="18"/>
        <v>#NAME?</v>
      </c>
      <c r="AN42" s="110" t="e">
        <f t="shared" ca="1" si="18"/>
        <v>#NAME?</v>
      </c>
      <c r="AO42" s="110" t="e">
        <f t="shared" ca="1" si="18"/>
        <v>#NAME?</v>
      </c>
    </row>
    <row r="43" spans="1:41" x14ac:dyDescent="0.2">
      <c r="S43" s="106"/>
    </row>
    <row r="44" spans="1:41" x14ac:dyDescent="0.2">
      <c r="S44" s="106"/>
    </row>
    <row r="45" spans="1:41" x14ac:dyDescent="0.2">
      <c r="S45" s="106"/>
    </row>
    <row r="48" spans="1:41" x14ac:dyDescent="0.2">
      <c r="N48" s="1"/>
    </row>
    <row r="49" spans="14:14" x14ac:dyDescent="0.2">
      <c r="N49" s="1"/>
    </row>
    <row r="50" spans="14:14" x14ac:dyDescent="0.2">
      <c r="N50" s="1"/>
    </row>
    <row r="51" spans="14:14" x14ac:dyDescent="0.2">
      <c r="N51" s="1"/>
    </row>
    <row r="52" spans="14:14" x14ac:dyDescent="0.2">
      <c r="N52" s="1"/>
    </row>
    <row r="53" spans="14:14" x14ac:dyDescent="0.2">
      <c r="N53" s="1" t="str">
        <f>IFERROR(RANK(F45,F45:F68),"")</f>
        <v/>
      </c>
    </row>
  </sheetData>
  <sheetProtection sheet="1" objects="1" scenarios="1" formatCells="0" formatColumns="0" formatRows="0"/>
  <mergeCells count="25">
    <mergeCell ref="Q20:Q21"/>
    <mergeCell ref="R20:R21"/>
    <mergeCell ref="W20:W21"/>
    <mergeCell ref="I11:I12"/>
    <mergeCell ref="J11:J12"/>
    <mergeCell ref="K11:K12"/>
    <mergeCell ref="L11:L12"/>
    <mergeCell ref="O20:O21"/>
    <mergeCell ref="P20:P21"/>
    <mergeCell ref="D9:D10"/>
    <mergeCell ref="E9:E10"/>
    <mergeCell ref="C11:D12"/>
    <mergeCell ref="E11:E12"/>
    <mergeCell ref="F11:F12"/>
    <mergeCell ref="G11:G12"/>
    <mergeCell ref="C2:L2"/>
    <mergeCell ref="C4:L4"/>
    <mergeCell ref="C5:I5"/>
    <mergeCell ref="C6:C10"/>
    <mergeCell ref="D6:D8"/>
    <mergeCell ref="E6:E8"/>
    <mergeCell ref="F6:F10"/>
    <mergeCell ref="G6:G10"/>
    <mergeCell ref="H6:H12"/>
    <mergeCell ref="I6:L10"/>
  </mergeCells>
  <conditionalFormatting sqref="D14:D18">
    <cfRule type="iconSet" priority="27">
      <iconSet iconSet="5Arrows">
        <cfvo type="percent" val="0"/>
        <cfvo type="percent" val="20"/>
        <cfvo type="percent" val="40"/>
        <cfvo type="percent" val="60"/>
        <cfvo type="percent" val="80"/>
      </iconSet>
    </cfRule>
    <cfRule type="colorScale" priority="28">
      <colorScale>
        <cfvo type="min"/>
        <cfvo type="max"/>
        <color rgb="FFFCFCFF"/>
        <color rgb="FFFF0000"/>
      </colorScale>
    </cfRule>
  </conditionalFormatting>
  <conditionalFormatting sqref="D14:D18">
    <cfRule type="iconSet" priority="26">
      <iconSet iconSet="5Quarters">
        <cfvo type="percent" val="0"/>
        <cfvo type="percent" val="20"/>
        <cfvo type="percent" val="40"/>
        <cfvo type="percent" val="60"/>
        <cfvo type="percent" val="80"/>
      </iconSet>
    </cfRule>
  </conditionalFormatting>
  <conditionalFormatting sqref="G13">
    <cfRule type="iconSet" priority="24">
      <iconSet iconSet="4Rating">
        <cfvo type="percent" val="0"/>
        <cfvo type="percent" val="25"/>
        <cfvo type="percent" val="50"/>
        <cfvo type="percent" val="75"/>
      </iconSet>
    </cfRule>
    <cfRule type="iconSet" priority="25">
      <iconSet iconSet="5Arrows">
        <cfvo type="percent" val="0"/>
        <cfvo type="percent" val="20"/>
        <cfvo type="percent" val="40"/>
        <cfvo type="percent" val="60"/>
        <cfvo type="percent" val="80"/>
      </iconSet>
    </cfRule>
  </conditionalFormatting>
  <conditionalFormatting sqref="G38">
    <cfRule type="iconSet" priority="22">
      <iconSet iconSet="4Rating">
        <cfvo type="percent" val="0"/>
        <cfvo type="percent" val="25"/>
        <cfvo type="percent" val="50"/>
        <cfvo type="percent" val="75"/>
      </iconSet>
    </cfRule>
    <cfRule type="iconSet" priority="23">
      <iconSet iconSet="5Arrows">
        <cfvo type="percent" val="0"/>
        <cfvo type="percent" val="20"/>
        <cfvo type="percent" val="40"/>
        <cfvo type="percent" val="60"/>
        <cfvo type="percent" val="80"/>
      </iconSet>
    </cfRule>
  </conditionalFormatting>
  <conditionalFormatting sqref="D20:D24">
    <cfRule type="iconSet" priority="18">
      <iconSet iconSet="5Arrows">
        <cfvo type="percent" val="0"/>
        <cfvo type="percent" val="20"/>
        <cfvo type="percent" val="40"/>
        <cfvo type="percent" val="60"/>
        <cfvo type="percent" val="80"/>
      </iconSet>
    </cfRule>
    <cfRule type="colorScale" priority="19">
      <colorScale>
        <cfvo type="min"/>
        <cfvo type="max"/>
        <color rgb="FFFCFCFF"/>
        <color rgb="FFFF0000"/>
      </colorScale>
    </cfRule>
  </conditionalFormatting>
  <conditionalFormatting sqref="D20:D24">
    <cfRule type="iconSet" priority="17">
      <iconSet iconSet="5Quarters">
        <cfvo type="percent" val="0"/>
        <cfvo type="percent" val="20"/>
        <cfvo type="percent" val="40"/>
        <cfvo type="percent" val="60"/>
        <cfvo type="percent" val="80"/>
      </iconSet>
    </cfRule>
  </conditionalFormatting>
  <conditionalFormatting sqref="D27:D30">
    <cfRule type="iconSet" priority="15">
      <iconSet iconSet="5Arrows">
        <cfvo type="percent" val="0"/>
        <cfvo type="percent" val="20"/>
        <cfvo type="percent" val="40"/>
        <cfvo type="percent" val="60"/>
        <cfvo type="percent" val="80"/>
      </iconSet>
    </cfRule>
    <cfRule type="colorScale" priority="16">
      <colorScale>
        <cfvo type="min"/>
        <cfvo type="max"/>
        <color rgb="FFFCFCFF"/>
        <color rgb="FFFF0000"/>
      </colorScale>
    </cfRule>
  </conditionalFormatting>
  <conditionalFormatting sqref="D27:D30">
    <cfRule type="iconSet" priority="14">
      <iconSet iconSet="5Quarters">
        <cfvo type="percent" val="0"/>
        <cfvo type="percent" val="20"/>
        <cfvo type="percent" val="40"/>
        <cfvo type="percent" val="60"/>
        <cfvo type="percent" val="80"/>
      </iconSet>
    </cfRule>
  </conditionalFormatting>
  <conditionalFormatting sqref="D33:D37">
    <cfRule type="iconSet" priority="12">
      <iconSet iconSet="5Arrows">
        <cfvo type="percent" val="0"/>
        <cfvo type="percent" val="20"/>
        <cfvo type="percent" val="40"/>
        <cfvo type="percent" val="60"/>
        <cfvo type="percent" val="80"/>
      </iconSet>
    </cfRule>
    <cfRule type="colorScale" priority="13">
      <colorScale>
        <cfvo type="min"/>
        <cfvo type="max"/>
        <color rgb="FFFCFCFF"/>
        <color rgb="FFFF0000"/>
      </colorScale>
    </cfRule>
  </conditionalFormatting>
  <conditionalFormatting sqref="D33:D37">
    <cfRule type="iconSet" priority="11">
      <iconSet iconSet="5Quarters">
        <cfvo type="percent" val="0"/>
        <cfvo type="percent" val="20"/>
        <cfvo type="percent" val="40"/>
        <cfvo type="percent" val="60"/>
        <cfvo type="percent" val="80"/>
      </iconSet>
    </cfRule>
  </conditionalFormatting>
  <conditionalFormatting sqref="E14:E18">
    <cfRule type="iconSet" priority="10">
      <iconSet iconSet="3Flags">
        <cfvo type="percent" val="0"/>
        <cfvo type="percent" val="33"/>
        <cfvo type="percent" val="67"/>
      </iconSet>
    </cfRule>
  </conditionalFormatting>
  <conditionalFormatting sqref="E20:E24">
    <cfRule type="iconSet" priority="9">
      <iconSet iconSet="3Flags">
        <cfvo type="percent" val="0"/>
        <cfvo type="percent" val="33"/>
        <cfvo type="percent" val="67"/>
      </iconSet>
    </cfRule>
  </conditionalFormatting>
  <conditionalFormatting sqref="E27:E31">
    <cfRule type="iconSet" priority="8">
      <iconSet iconSet="3Flags">
        <cfvo type="percent" val="0"/>
        <cfvo type="percent" val="33"/>
        <cfvo type="percent" val="67"/>
      </iconSet>
    </cfRule>
  </conditionalFormatting>
  <conditionalFormatting sqref="E33:E37">
    <cfRule type="iconSet" priority="7">
      <iconSet iconSet="3Flags">
        <cfvo type="percent" val="0"/>
        <cfvo type="percent" val="33"/>
        <cfvo type="percent" val="67"/>
      </iconSet>
    </cfRule>
  </conditionalFormatting>
  <conditionalFormatting sqref="BD2:BG26">
    <cfRule type="colorScale" priority="4">
      <colorScale>
        <cfvo type="min"/>
        <cfvo type="percentile" val="50"/>
        <cfvo type="max"/>
        <color rgb="FF63BE7B"/>
        <color rgb="FFFCFCFF"/>
        <color rgb="FFF8696B"/>
      </colorScale>
    </cfRule>
  </conditionalFormatting>
  <conditionalFormatting sqref="I14:L18 I20:L24 I27:L31 I33:L37">
    <cfRule type="expression" dxfId="3" priority="2" stopIfTrue="1">
      <formula>$G14&gt;14</formula>
    </cfRule>
    <cfRule type="expression" dxfId="2" priority="3" stopIfTrue="1">
      <formula>$G14&gt;9</formula>
    </cfRule>
  </conditionalFormatting>
  <conditionalFormatting sqref="G33:G37 G27:G31 G20:G24 G14:G18">
    <cfRule type="dataBar" priority="20">
      <dataBar>
        <cfvo type="min"/>
        <cfvo type="max"/>
        <color rgb="FFFF0000"/>
      </dataBar>
      <extLst>
        <ext xmlns:x14="http://schemas.microsoft.com/office/spreadsheetml/2009/9/main" uri="{B025F937-C7B1-47D3-B67F-A62EFF666E3E}">
          <x14:id>{EEF40402-8B63-422B-AE57-C2A101E48AF8}</x14:id>
        </ext>
      </extLst>
    </cfRule>
    <cfRule type="iconSet" priority="21">
      <iconSet iconSet="5Arrows">
        <cfvo type="percent" val="0"/>
        <cfvo type="percent" val="20"/>
        <cfvo type="percent" val="40"/>
        <cfvo type="percent" val="60"/>
        <cfvo type="percent" val="80"/>
      </iconSet>
    </cfRule>
  </conditionalFormatting>
  <conditionalFormatting sqref="E14:E18 E20:E24 E27:E31 E33:E37">
    <cfRule type="colorScale" priority="1">
      <colorScale>
        <cfvo type="min"/>
        <cfvo type="max"/>
        <color theme="4" tint="0.39997558519241921"/>
        <color rgb="FFFF0000"/>
      </colorScale>
    </cfRule>
  </conditionalFormatting>
  <conditionalFormatting sqref="F33:F37 F27:F31 F20:F24 F14:F18">
    <cfRule type="colorScale" priority="5">
      <colorScale>
        <cfvo type="min"/>
        <cfvo type="max"/>
        <color theme="3" tint="0.59999389629810485"/>
        <color rgb="FFFF0000"/>
      </colorScale>
    </cfRule>
    <cfRule type="iconSet" priority="6">
      <iconSet iconSet="5Rating">
        <cfvo type="percent" val="0"/>
        <cfvo type="percent" val="20"/>
        <cfvo type="percent" val="40"/>
        <cfvo type="percent" val="60"/>
        <cfvo type="percent" val="80"/>
      </iconSet>
    </cfRule>
  </conditionalFormatting>
  <dataValidations count="2">
    <dataValidation type="list" allowBlank="1" showInputMessage="1" showErrorMessage="1" sqref="H14:H18 JD14:JD18 SZ14:SZ18 ACV14:ACV18 AMR14:AMR18 AWN14:AWN18 BGJ14:BGJ18 BQF14:BQF18 CAB14:CAB18 CJX14:CJX18 CTT14:CTT18 DDP14:DDP18 DNL14:DNL18 DXH14:DXH18 EHD14:EHD18 EQZ14:EQZ18 FAV14:FAV18 FKR14:FKR18 FUN14:FUN18 GEJ14:GEJ18 GOF14:GOF18 GYB14:GYB18 HHX14:HHX18 HRT14:HRT18 IBP14:IBP18 ILL14:ILL18 IVH14:IVH18 JFD14:JFD18 JOZ14:JOZ18 JYV14:JYV18 KIR14:KIR18 KSN14:KSN18 LCJ14:LCJ18 LMF14:LMF18 LWB14:LWB18 MFX14:MFX18 MPT14:MPT18 MZP14:MZP18 NJL14:NJL18 NTH14:NTH18 ODD14:ODD18 OMZ14:OMZ18 OWV14:OWV18 PGR14:PGR18 PQN14:PQN18 QAJ14:QAJ18 QKF14:QKF18 QUB14:QUB18 RDX14:RDX18 RNT14:RNT18 RXP14:RXP18 SHL14:SHL18 SRH14:SRH18 TBD14:TBD18 TKZ14:TKZ18 TUV14:TUV18 UER14:UER18 UON14:UON18 UYJ14:UYJ18 VIF14:VIF18 VSB14:VSB18 WBX14:WBX18 WLT14:WLT18 WVP14:WVP18 H65550:H65554 JD65550:JD65554 SZ65550:SZ65554 ACV65550:ACV65554 AMR65550:AMR65554 AWN65550:AWN65554 BGJ65550:BGJ65554 BQF65550:BQF65554 CAB65550:CAB65554 CJX65550:CJX65554 CTT65550:CTT65554 DDP65550:DDP65554 DNL65550:DNL65554 DXH65550:DXH65554 EHD65550:EHD65554 EQZ65550:EQZ65554 FAV65550:FAV65554 FKR65550:FKR65554 FUN65550:FUN65554 GEJ65550:GEJ65554 GOF65550:GOF65554 GYB65550:GYB65554 HHX65550:HHX65554 HRT65550:HRT65554 IBP65550:IBP65554 ILL65550:ILL65554 IVH65550:IVH65554 JFD65550:JFD65554 JOZ65550:JOZ65554 JYV65550:JYV65554 KIR65550:KIR65554 KSN65550:KSN65554 LCJ65550:LCJ65554 LMF65550:LMF65554 LWB65550:LWB65554 MFX65550:MFX65554 MPT65550:MPT65554 MZP65550:MZP65554 NJL65550:NJL65554 NTH65550:NTH65554 ODD65550:ODD65554 OMZ65550:OMZ65554 OWV65550:OWV65554 PGR65550:PGR65554 PQN65550:PQN65554 QAJ65550:QAJ65554 QKF65550:QKF65554 QUB65550:QUB65554 RDX65550:RDX65554 RNT65550:RNT65554 RXP65550:RXP65554 SHL65550:SHL65554 SRH65550:SRH65554 TBD65550:TBD65554 TKZ65550:TKZ65554 TUV65550:TUV65554 UER65550:UER65554 UON65550:UON65554 UYJ65550:UYJ65554 VIF65550:VIF65554 VSB65550:VSB65554 WBX65550:WBX65554 WLT65550:WLT65554 WVP65550:WVP65554 H131086:H131090 JD131086:JD131090 SZ131086:SZ131090 ACV131086:ACV131090 AMR131086:AMR131090 AWN131086:AWN131090 BGJ131086:BGJ131090 BQF131086:BQF131090 CAB131086:CAB131090 CJX131086:CJX131090 CTT131086:CTT131090 DDP131086:DDP131090 DNL131086:DNL131090 DXH131086:DXH131090 EHD131086:EHD131090 EQZ131086:EQZ131090 FAV131086:FAV131090 FKR131086:FKR131090 FUN131086:FUN131090 GEJ131086:GEJ131090 GOF131086:GOF131090 GYB131086:GYB131090 HHX131086:HHX131090 HRT131086:HRT131090 IBP131086:IBP131090 ILL131086:ILL131090 IVH131086:IVH131090 JFD131086:JFD131090 JOZ131086:JOZ131090 JYV131086:JYV131090 KIR131086:KIR131090 KSN131086:KSN131090 LCJ131086:LCJ131090 LMF131086:LMF131090 LWB131086:LWB131090 MFX131086:MFX131090 MPT131086:MPT131090 MZP131086:MZP131090 NJL131086:NJL131090 NTH131086:NTH131090 ODD131086:ODD131090 OMZ131086:OMZ131090 OWV131086:OWV131090 PGR131086:PGR131090 PQN131086:PQN131090 QAJ131086:QAJ131090 QKF131086:QKF131090 QUB131086:QUB131090 RDX131086:RDX131090 RNT131086:RNT131090 RXP131086:RXP131090 SHL131086:SHL131090 SRH131086:SRH131090 TBD131086:TBD131090 TKZ131086:TKZ131090 TUV131086:TUV131090 UER131086:UER131090 UON131086:UON131090 UYJ131086:UYJ131090 VIF131086:VIF131090 VSB131086:VSB131090 WBX131086:WBX131090 WLT131086:WLT131090 WVP131086:WVP131090 H196622:H196626 JD196622:JD196626 SZ196622:SZ196626 ACV196622:ACV196626 AMR196622:AMR196626 AWN196622:AWN196626 BGJ196622:BGJ196626 BQF196622:BQF196626 CAB196622:CAB196626 CJX196622:CJX196626 CTT196622:CTT196626 DDP196622:DDP196626 DNL196622:DNL196626 DXH196622:DXH196626 EHD196622:EHD196626 EQZ196622:EQZ196626 FAV196622:FAV196626 FKR196622:FKR196626 FUN196622:FUN196626 GEJ196622:GEJ196626 GOF196622:GOF196626 GYB196622:GYB196626 HHX196622:HHX196626 HRT196622:HRT196626 IBP196622:IBP196626 ILL196622:ILL196626 IVH196622:IVH196626 JFD196622:JFD196626 JOZ196622:JOZ196626 JYV196622:JYV196626 KIR196622:KIR196626 KSN196622:KSN196626 LCJ196622:LCJ196626 LMF196622:LMF196626 LWB196622:LWB196626 MFX196622:MFX196626 MPT196622:MPT196626 MZP196622:MZP196626 NJL196622:NJL196626 NTH196622:NTH196626 ODD196622:ODD196626 OMZ196622:OMZ196626 OWV196622:OWV196626 PGR196622:PGR196626 PQN196622:PQN196626 QAJ196622:QAJ196626 QKF196622:QKF196626 QUB196622:QUB196626 RDX196622:RDX196626 RNT196622:RNT196626 RXP196622:RXP196626 SHL196622:SHL196626 SRH196622:SRH196626 TBD196622:TBD196626 TKZ196622:TKZ196626 TUV196622:TUV196626 UER196622:UER196626 UON196622:UON196626 UYJ196622:UYJ196626 VIF196622:VIF196626 VSB196622:VSB196626 WBX196622:WBX196626 WLT196622:WLT196626 WVP196622:WVP196626 H262158:H262162 JD262158:JD262162 SZ262158:SZ262162 ACV262158:ACV262162 AMR262158:AMR262162 AWN262158:AWN262162 BGJ262158:BGJ262162 BQF262158:BQF262162 CAB262158:CAB262162 CJX262158:CJX262162 CTT262158:CTT262162 DDP262158:DDP262162 DNL262158:DNL262162 DXH262158:DXH262162 EHD262158:EHD262162 EQZ262158:EQZ262162 FAV262158:FAV262162 FKR262158:FKR262162 FUN262158:FUN262162 GEJ262158:GEJ262162 GOF262158:GOF262162 GYB262158:GYB262162 HHX262158:HHX262162 HRT262158:HRT262162 IBP262158:IBP262162 ILL262158:ILL262162 IVH262158:IVH262162 JFD262158:JFD262162 JOZ262158:JOZ262162 JYV262158:JYV262162 KIR262158:KIR262162 KSN262158:KSN262162 LCJ262158:LCJ262162 LMF262158:LMF262162 LWB262158:LWB262162 MFX262158:MFX262162 MPT262158:MPT262162 MZP262158:MZP262162 NJL262158:NJL262162 NTH262158:NTH262162 ODD262158:ODD262162 OMZ262158:OMZ262162 OWV262158:OWV262162 PGR262158:PGR262162 PQN262158:PQN262162 QAJ262158:QAJ262162 QKF262158:QKF262162 QUB262158:QUB262162 RDX262158:RDX262162 RNT262158:RNT262162 RXP262158:RXP262162 SHL262158:SHL262162 SRH262158:SRH262162 TBD262158:TBD262162 TKZ262158:TKZ262162 TUV262158:TUV262162 UER262158:UER262162 UON262158:UON262162 UYJ262158:UYJ262162 VIF262158:VIF262162 VSB262158:VSB262162 WBX262158:WBX262162 WLT262158:WLT262162 WVP262158:WVP262162 H327694:H327698 JD327694:JD327698 SZ327694:SZ327698 ACV327694:ACV327698 AMR327694:AMR327698 AWN327694:AWN327698 BGJ327694:BGJ327698 BQF327694:BQF327698 CAB327694:CAB327698 CJX327694:CJX327698 CTT327694:CTT327698 DDP327694:DDP327698 DNL327694:DNL327698 DXH327694:DXH327698 EHD327694:EHD327698 EQZ327694:EQZ327698 FAV327694:FAV327698 FKR327694:FKR327698 FUN327694:FUN327698 GEJ327694:GEJ327698 GOF327694:GOF327698 GYB327694:GYB327698 HHX327694:HHX327698 HRT327694:HRT327698 IBP327694:IBP327698 ILL327694:ILL327698 IVH327694:IVH327698 JFD327694:JFD327698 JOZ327694:JOZ327698 JYV327694:JYV327698 KIR327694:KIR327698 KSN327694:KSN327698 LCJ327694:LCJ327698 LMF327694:LMF327698 LWB327694:LWB327698 MFX327694:MFX327698 MPT327694:MPT327698 MZP327694:MZP327698 NJL327694:NJL327698 NTH327694:NTH327698 ODD327694:ODD327698 OMZ327694:OMZ327698 OWV327694:OWV327698 PGR327694:PGR327698 PQN327694:PQN327698 QAJ327694:QAJ327698 QKF327694:QKF327698 QUB327694:QUB327698 RDX327694:RDX327698 RNT327694:RNT327698 RXP327694:RXP327698 SHL327694:SHL327698 SRH327694:SRH327698 TBD327694:TBD327698 TKZ327694:TKZ327698 TUV327694:TUV327698 UER327694:UER327698 UON327694:UON327698 UYJ327694:UYJ327698 VIF327694:VIF327698 VSB327694:VSB327698 WBX327694:WBX327698 WLT327694:WLT327698 WVP327694:WVP327698 H393230:H393234 JD393230:JD393234 SZ393230:SZ393234 ACV393230:ACV393234 AMR393230:AMR393234 AWN393230:AWN393234 BGJ393230:BGJ393234 BQF393230:BQF393234 CAB393230:CAB393234 CJX393230:CJX393234 CTT393230:CTT393234 DDP393230:DDP393234 DNL393230:DNL393234 DXH393230:DXH393234 EHD393230:EHD393234 EQZ393230:EQZ393234 FAV393230:FAV393234 FKR393230:FKR393234 FUN393230:FUN393234 GEJ393230:GEJ393234 GOF393230:GOF393234 GYB393230:GYB393234 HHX393230:HHX393234 HRT393230:HRT393234 IBP393230:IBP393234 ILL393230:ILL393234 IVH393230:IVH393234 JFD393230:JFD393234 JOZ393230:JOZ393234 JYV393230:JYV393234 KIR393230:KIR393234 KSN393230:KSN393234 LCJ393230:LCJ393234 LMF393230:LMF393234 LWB393230:LWB393234 MFX393230:MFX393234 MPT393230:MPT393234 MZP393230:MZP393234 NJL393230:NJL393234 NTH393230:NTH393234 ODD393230:ODD393234 OMZ393230:OMZ393234 OWV393230:OWV393234 PGR393230:PGR393234 PQN393230:PQN393234 QAJ393230:QAJ393234 QKF393230:QKF393234 QUB393230:QUB393234 RDX393230:RDX393234 RNT393230:RNT393234 RXP393230:RXP393234 SHL393230:SHL393234 SRH393230:SRH393234 TBD393230:TBD393234 TKZ393230:TKZ393234 TUV393230:TUV393234 UER393230:UER393234 UON393230:UON393234 UYJ393230:UYJ393234 VIF393230:VIF393234 VSB393230:VSB393234 WBX393230:WBX393234 WLT393230:WLT393234 WVP393230:WVP393234 H458766:H458770 JD458766:JD458770 SZ458766:SZ458770 ACV458766:ACV458770 AMR458766:AMR458770 AWN458766:AWN458770 BGJ458766:BGJ458770 BQF458766:BQF458770 CAB458766:CAB458770 CJX458766:CJX458770 CTT458766:CTT458770 DDP458766:DDP458770 DNL458766:DNL458770 DXH458766:DXH458770 EHD458766:EHD458770 EQZ458766:EQZ458770 FAV458766:FAV458770 FKR458766:FKR458770 FUN458766:FUN458770 GEJ458766:GEJ458770 GOF458766:GOF458770 GYB458766:GYB458770 HHX458766:HHX458770 HRT458766:HRT458770 IBP458766:IBP458770 ILL458766:ILL458770 IVH458766:IVH458770 JFD458766:JFD458770 JOZ458766:JOZ458770 JYV458766:JYV458770 KIR458766:KIR458770 KSN458766:KSN458770 LCJ458766:LCJ458770 LMF458766:LMF458770 LWB458766:LWB458770 MFX458766:MFX458770 MPT458766:MPT458770 MZP458766:MZP458770 NJL458766:NJL458770 NTH458766:NTH458770 ODD458766:ODD458770 OMZ458766:OMZ458770 OWV458766:OWV458770 PGR458766:PGR458770 PQN458766:PQN458770 QAJ458766:QAJ458770 QKF458766:QKF458770 QUB458766:QUB458770 RDX458766:RDX458770 RNT458766:RNT458770 RXP458766:RXP458770 SHL458766:SHL458770 SRH458766:SRH458770 TBD458766:TBD458770 TKZ458766:TKZ458770 TUV458766:TUV458770 UER458766:UER458770 UON458766:UON458770 UYJ458766:UYJ458770 VIF458766:VIF458770 VSB458766:VSB458770 WBX458766:WBX458770 WLT458766:WLT458770 WVP458766:WVP458770 H524302:H524306 JD524302:JD524306 SZ524302:SZ524306 ACV524302:ACV524306 AMR524302:AMR524306 AWN524302:AWN524306 BGJ524302:BGJ524306 BQF524302:BQF524306 CAB524302:CAB524306 CJX524302:CJX524306 CTT524302:CTT524306 DDP524302:DDP524306 DNL524302:DNL524306 DXH524302:DXH524306 EHD524302:EHD524306 EQZ524302:EQZ524306 FAV524302:FAV524306 FKR524302:FKR524306 FUN524302:FUN524306 GEJ524302:GEJ524306 GOF524302:GOF524306 GYB524302:GYB524306 HHX524302:HHX524306 HRT524302:HRT524306 IBP524302:IBP524306 ILL524302:ILL524306 IVH524302:IVH524306 JFD524302:JFD524306 JOZ524302:JOZ524306 JYV524302:JYV524306 KIR524302:KIR524306 KSN524302:KSN524306 LCJ524302:LCJ524306 LMF524302:LMF524306 LWB524302:LWB524306 MFX524302:MFX524306 MPT524302:MPT524306 MZP524302:MZP524306 NJL524302:NJL524306 NTH524302:NTH524306 ODD524302:ODD524306 OMZ524302:OMZ524306 OWV524302:OWV524306 PGR524302:PGR524306 PQN524302:PQN524306 QAJ524302:QAJ524306 QKF524302:QKF524306 QUB524302:QUB524306 RDX524302:RDX524306 RNT524302:RNT524306 RXP524302:RXP524306 SHL524302:SHL524306 SRH524302:SRH524306 TBD524302:TBD524306 TKZ524302:TKZ524306 TUV524302:TUV524306 UER524302:UER524306 UON524302:UON524306 UYJ524302:UYJ524306 VIF524302:VIF524306 VSB524302:VSB524306 WBX524302:WBX524306 WLT524302:WLT524306 WVP524302:WVP524306 H589838:H589842 JD589838:JD589842 SZ589838:SZ589842 ACV589838:ACV589842 AMR589838:AMR589842 AWN589838:AWN589842 BGJ589838:BGJ589842 BQF589838:BQF589842 CAB589838:CAB589842 CJX589838:CJX589842 CTT589838:CTT589842 DDP589838:DDP589842 DNL589838:DNL589842 DXH589838:DXH589842 EHD589838:EHD589842 EQZ589838:EQZ589842 FAV589838:FAV589842 FKR589838:FKR589842 FUN589838:FUN589842 GEJ589838:GEJ589842 GOF589838:GOF589842 GYB589838:GYB589842 HHX589838:HHX589842 HRT589838:HRT589842 IBP589838:IBP589842 ILL589838:ILL589842 IVH589838:IVH589842 JFD589838:JFD589842 JOZ589838:JOZ589842 JYV589838:JYV589842 KIR589838:KIR589842 KSN589838:KSN589842 LCJ589838:LCJ589842 LMF589838:LMF589842 LWB589838:LWB589842 MFX589838:MFX589842 MPT589838:MPT589842 MZP589838:MZP589842 NJL589838:NJL589842 NTH589838:NTH589842 ODD589838:ODD589842 OMZ589838:OMZ589842 OWV589838:OWV589842 PGR589838:PGR589842 PQN589838:PQN589842 QAJ589838:QAJ589842 QKF589838:QKF589842 QUB589838:QUB589842 RDX589838:RDX589842 RNT589838:RNT589842 RXP589838:RXP589842 SHL589838:SHL589842 SRH589838:SRH589842 TBD589838:TBD589842 TKZ589838:TKZ589842 TUV589838:TUV589842 UER589838:UER589842 UON589838:UON589842 UYJ589838:UYJ589842 VIF589838:VIF589842 VSB589838:VSB589842 WBX589838:WBX589842 WLT589838:WLT589842 WVP589838:WVP589842 H655374:H655378 JD655374:JD655378 SZ655374:SZ655378 ACV655374:ACV655378 AMR655374:AMR655378 AWN655374:AWN655378 BGJ655374:BGJ655378 BQF655374:BQF655378 CAB655374:CAB655378 CJX655374:CJX655378 CTT655374:CTT655378 DDP655374:DDP655378 DNL655374:DNL655378 DXH655374:DXH655378 EHD655374:EHD655378 EQZ655374:EQZ655378 FAV655374:FAV655378 FKR655374:FKR655378 FUN655374:FUN655378 GEJ655374:GEJ655378 GOF655374:GOF655378 GYB655374:GYB655378 HHX655374:HHX655378 HRT655374:HRT655378 IBP655374:IBP655378 ILL655374:ILL655378 IVH655374:IVH655378 JFD655374:JFD655378 JOZ655374:JOZ655378 JYV655374:JYV655378 KIR655374:KIR655378 KSN655374:KSN655378 LCJ655374:LCJ655378 LMF655374:LMF655378 LWB655374:LWB655378 MFX655374:MFX655378 MPT655374:MPT655378 MZP655374:MZP655378 NJL655374:NJL655378 NTH655374:NTH655378 ODD655374:ODD655378 OMZ655374:OMZ655378 OWV655374:OWV655378 PGR655374:PGR655378 PQN655374:PQN655378 QAJ655374:QAJ655378 QKF655374:QKF655378 QUB655374:QUB655378 RDX655374:RDX655378 RNT655374:RNT655378 RXP655374:RXP655378 SHL655374:SHL655378 SRH655374:SRH655378 TBD655374:TBD655378 TKZ655374:TKZ655378 TUV655374:TUV655378 UER655374:UER655378 UON655374:UON655378 UYJ655374:UYJ655378 VIF655374:VIF655378 VSB655374:VSB655378 WBX655374:WBX655378 WLT655374:WLT655378 WVP655374:WVP655378 H720910:H720914 JD720910:JD720914 SZ720910:SZ720914 ACV720910:ACV720914 AMR720910:AMR720914 AWN720910:AWN720914 BGJ720910:BGJ720914 BQF720910:BQF720914 CAB720910:CAB720914 CJX720910:CJX720914 CTT720910:CTT720914 DDP720910:DDP720914 DNL720910:DNL720914 DXH720910:DXH720914 EHD720910:EHD720914 EQZ720910:EQZ720914 FAV720910:FAV720914 FKR720910:FKR720914 FUN720910:FUN720914 GEJ720910:GEJ720914 GOF720910:GOF720914 GYB720910:GYB720914 HHX720910:HHX720914 HRT720910:HRT720914 IBP720910:IBP720914 ILL720910:ILL720914 IVH720910:IVH720914 JFD720910:JFD720914 JOZ720910:JOZ720914 JYV720910:JYV720914 KIR720910:KIR720914 KSN720910:KSN720914 LCJ720910:LCJ720914 LMF720910:LMF720914 LWB720910:LWB720914 MFX720910:MFX720914 MPT720910:MPT720914 MZP720910:MZP720914 NJL720910:NJL720914 NTH720910:NTH720914 ODD720910:ODD720914 OMZ720910:OMZ720914 OWV720910:OWV720914 PGR720910:PGR720914 PQN720910:PQN720914 QAJ720910:QAJ720914 QKF720910:QKF720914 QUB720910:QUB720914 RDX720910:RDX720914 RNT720910:RNT720914 RXP720910:RXP720914 SHL720910:SHL720914 SRH720910:SRH720914 TBD720910:TBD720914 TKZ720910:TKZ720914 TUV720910:TUV720914 UER720910:UER720914 UON720910:UON720914 UYJ720910:UYJ720914 VIF720910:VIF720914 VSB720910:VSB720914 WBX720910:WBX720914 WLT720910:WLT720914 WVP720910:WVP720914 H786446:H786450 JD786446:JD786450 SZ786446:SZ786450 ACV786446:ACV786450 AMR786446:AMR786450 AWN786446:AWN786450 BGJ786446:BGJ786450 BQF786446:BQF786450 CAB786446:CAB786450 CJX786446:CJX786450 CTT786446:CTT786450 DDP786446:DDP786450 DNL786446:DNL786450 DXH786446:DXH786450 EHD786446:EHD786450 EQZ786446:EQZ786450 FAV786446:FAV786450 FKR786446:FKR786450 FUN786446:FUN786450 GEJ786446:GEJ786450 GOF786446:GOF786450 GYB786446:GYB786450 HHX786446:HHX786450 HRT786446:HRT786450 IBP786446:IBP786450 ILL786446:ILL786450 IVH786446:IVH786450 JFD786446:JFD786450 JOZ786446:JOZ786450 JYV786446:JYV786450 KIR786446:KIR786450 KSN786446:KSN786450 LCJ786446:LCJ786450 LMF786446:LMF786450 LWB786446:LWB786450 MFX786446:MFX786450 MPT786446:MPT786450 MZP786446:MZP786450 NJL786446:NJL786450 NTH786446:NTH786450 ODD786446:ODD786450 OMZ786446:OMZ786450 OWV786446:OWV786450 PGR786446:PGR786450 PQN786446:PQN786450 QAJ786446:QAJ786450 QKF786446:QKF786450 QUB786446:QUB786450 RDX786446:RDX786450 RNT786446:RNT786450 RXP786446:RXP786450 SHL786446:SHL786450 SRH786446:SRH786450 TBD786446:TBD786450 TKZ786446:TKZ786450 TUV786446:TUV786450 UER786446:UER786450 UON786446:UON786450 UYJ786446:UYJ786450 VIF786446:VIF786450 VSB786446:VSB786450 WBX786446:WBX786450 WLT786446:WLT786450 WVP786446:WVP786450 H851982:H851986 JD851982:JD851986 SZ851982:SZ851986 ACV851982:ACV851986 AMR851982:AMR851986 AWN851982:AWN851986 BGJ851982:BGJ851986 BQF851982:BQF851986 CAB851982:CAB851986 CJX851982:CJX851986 CTT851982:CTT851986 DDP851982:DDP851986 DNL851982:DNL851986 DXH851982:DXH851986 EHD851982:EHD851986 EQZ851982:EQZ851986 FAV851982:FAV851986 FKR851982:FKR851986 FUN851982:FUN851986 GEJ851982:GEJ851986 GOF851982:GOF851986 GYB851982:GYB851986 HHX851982:HHX851986 HRT851982:HRT851986 IBP851982:IBP851986 ILL851982:ILL851986 IVH851982:IVH851986 JFD851982:JFD851986 JOZ851982:JOZ851986 JYV851982:JYV851986 KIR851982:KIR851986 KSN851982:KSN851986 LCJ851982:LCJ851986 LMF851982:LMF851986 LWB851982:LWB851986 MFX851982:MFX851986 MPT851982:MPT851986 MZP851982:MZP851986 NJL851982:NJL851986 NTH851982:NTH851986 ODD851982:ODD851986 OMZ851982:OMZ851986 OWV851982:OWV851986 PGR851982:PGR851986 PQN851982:PQN851986 QAJ851982:QAJ851986 QKF851982:QKF851986 QUB851982:QUB851986 RDX851982:RDX851986 RNT851982:RNT851986 RXP851982:RXP851986 SHL851982:SHL851986 SRH851982:SRH851986 TBD851982:TBD851986 TKZ851982:TKZ851986 TUV851982:TUV851986 UER851982:UER851986 UON851982:UON851986 UYJ851982:UYJ851986 VIF851982:VIF851986 VSB851982:VSB851986 WBX851982:WBX851986 WLT851982:WLT851986 WVP851982:WVP851986 H917518:H917522 JD917518:JD917522 SZ917518:SZ917522 ACV917518:ACV917522 AMR917518:AMR917522 AWN917518:AWN917522 BGJ917518:BGJ917522 BQF917518:BQF917522 CAB917518:CAB917522 CJX917518:CJX917522 CTT917518:CTT917522 DDP917518:DDP917522 DNL917518:DNL917522 DXH917518:DXH917522 EHD917518:EHD917522 EQZ917518:EQZ917522 FAV917518:FAV917522 FKR917518:FKR917522 FUN917518:FUN917522 GEJ917518:GEJ917522 GOF917518:GOF917522 GYB917518:GYB917522 HHX917518:HHX917522 HRT917518:HRT917522 IBP917518:IBP917522 ILL917518:ILL917522 IVH917518:IVH917522 JFD917518:JFD917522 JOZ917518:JOZ917522 JYV917518:JYV917522 KIR917518:KIR917522 KSN917518:KSN917522 LCJ917518:LCJ917522 LMF917518:LMF917522 LWB917518:LWB917522 MFX917518:MFX917522 MPT917518:MPT917522 MZP917518:MZP917522 NJL917518:NJL917522 NTH917518:NTH917522 ODD917518:ODD917522 OMZ917518:OMZ917522 OWV917518:OWV917522 PGR917518:PGR917522 PQN917518:PQN917522 QAJ917518:QAJ917522 QKF917518:QKF917522 QUB917518:QUB917522 RDX917518:RDX917522 RNT917518:RNT917522 RXP917518:RXP917522 SHL917518:SHL917522 SRH917518:SRH917522 TBD917518:TBD917522 TKZ917518:TKZ917522 TUV917518:TUV917522 UER917518:UER917522 UON917518:UON917522 UYJ917518:UYJ917522 VIF917518:VIF917522 VSB917518:VSB917522 WBX917518:WBX917522 WLT917518:WLT917522 WVP917518:WVP917522 H983054:H983058 JD983054:JD983058 SZ983054:SZ983058 ACV983054:ACV983058 AMR983054:AMR983058 AWN983054:AWN983058 BGJ983054:BGJ983058 BQF983054:BQF983058 CAB983054:CAB983058 CJX983054:CJX983058 CTT983054:CTT983058 DDP983054:DDP983058 DNL983054:DNL983058 DXH983054:DXH983058 EHD983054:EHD983058 EQZ983054:EQZ983058 FAV983054:FAV983058 FKR983054:FKR983058 FUN983054:FUN983058 GEJ983054:GEJ983058 GOF983054:GOF983058 GYB983054:GYB983058 HHX983054:HHX983058 HRT983054:HRT983058 IBP983054:IBP983058 ILL983054:ILL983058 IVH983054:IVH983058 JFD983054:JFD983058 JOZ983054:JOZ983058 JYV983054:JYV983058 KIR983054:KIR983058 KSN983054:KSN983058 LCJ983054:LCJ983058 LMF983054:LMF983058 LWB983054:LWB983058 MFX983054:MFX983058 MPT983054:MPT983058 MZP983054:MZP983058 NJL983054:NJL983058 NTH983054:NTH983058 ODD983054:ODD983058 OMZ983054:OMZ983058 OWV983054:OWV983058 PGR983054:PGR983058 PQN983054:PQN983058 QAJ983054:QAJ983058 QKF983054:QKF983058 QUB983054:QUB983058 RDX983054:RDX983058 RNT983054:RNT983058 RXP983054:RXP983058 SHL983054:SHL983058 SRH983054:SRH983058 TBD983054:TBD983058 TKZ983054:TKZ983058 TUV983054:TUV983058 UER983054:UER983058 UON983054:UON983058 UYJ983054:UYJ983058 VIF983054:VIF983058 VSB983054:VSB983058 WBX983054:WBX983058 WLT983054:WLT983058 WVP983054:WVP983058 H20:H24 JD20:JD24 SZ20:SZ24 ACV20:ACV24 AMR20:AMR24 AWN20:AWN24 BGJ20:BGJ24 BQF20:BQF24 CAB20:CAB24 CJX20:CJX24 CTT20:CTT24 DDP20:DDP24 DNL20:DNL24 DXH20:DXH24 EHD20:EHD24 EQZ20:EQZ24 FAV20:FAV24 FKR20:FKR24 FUN20:FUN24 GEJ20:GEJ24 GOF20:GOF24 GYB20:GYB24 HHX20:HHX24 HRT20:HRT24 IBP20:IBP24 ILL20:ILL24 IVH20:IVH24 JFD20:JFD24 JOZ20:JOZ24 JYV20:JYV24 KIR20:KIR24 KSN20:KSN24 LCJ20:LCJ24 LMF20:LMF24 LWB20:LWB24 MFX20:MFX24 MPT20:MPT24 MZP20:MZP24 NJL20:NJL24 NTH20:NTH24 ODD20:ODD24 OMZ20:OMZ24 OWV20:OWV24 PGR20:PGR24 PQN20:PQN24 QAJ20:QAJ24 QKF20:QKF24 QUB20:QUB24 RDX20:RDX24 RNT20:RNT24 RXP20:RXP24 SHL20:SHL24 SRH20:SRH24 TBD20:TBD24 TKZ20:TKZ24 TUV20:TUV24 UER20:UER24 UON20:UON24 UYJ20:UYJ24 VIF20:VIF24 VSB20:VSB24 WBX20:WBX24 WLT20:WLT24 WVP20:WVP24 H65556:H65560 JD65556:JD65560 SZ65556:SZ65560 ACV65556:ACV65560 AMR65556:AMR65560 AWN65556:AWN65560 BGJ65556:BGJ65560 BQF65556:BQF65560 CAB65556:CAB65560 CJX65556:CJX65560 CTT65556:CTT65560 DDP65556:DDP65560 DNL65556:DNL65560 DXH65556:DXH65560 EHD65556:EHD65560 EQZ65556:EQZ65560 FAV65556:FAV65560 FKR65556:FKR65560 FUN65556:FUN65560 GEJ65556:GEJ65560 GOF65556:GOF65560 GYB65556:GYB65560 HHX65556:HHX65560 HRT65556:HRT65560 IBP65556:IBP65560 ILL65556:ILL65560 IVH65556:IVH65560 JFD65556:JFD65560 JOZ65556:JOZ65560 JYV65556:JYV65560 KIR65556:KIR65560 KSN65556:KSN65560 LCJ65556:LCJ65560 LMF65556:LMF65560 LWB65556:LWB65560 MFX65556:MFX65560 MPT65556:MPT65560 MZP65556:MZP65560 NJL65556:NJL65560 NTH65556:NTH65560 ODD65556:ODD65560 OMZ65556:OMZ65560 OWV65556:OWV65560 PGR65556:PGR65560 PQN65556:PQN65560 QAJ65556:QAJ65560 QKF65556:QKF65560 QUB65556:QUB65560 RDX65556:RDX65560 RNT65556:RNT65560 RXP65556:RXP65560 SHL65556:SHL65560 SRH65556:SRH65560 TBD65556:TBD65560 TKZ65556:TKZ65560 TUV65556:TUV65560 UER65556:UER65560 UON65556:UON65560 UYJ65556:UYJ65560 VIF65556:VIF65560 VSB65556:VSB65560 WBX65556:WBX65560 WLT65556:WLT65560 WVP65556:WVP65560 H131092:H131096 JD131092:JD131096 SZ131092:SZ131096 ACV131092:ACV131096 AMR131092:AMR131096 AWN131092:AWN131096 BGJ131092:BGJ131096 BQF131092:BQF131096 CAB131092:CAB131096 CJX131092:CJX131096 CTT131092:CTT131096 DDP131092:DDP131096 DNL131092:DNL131096 DXH131092:DXH131096 EHD131092:EHD131096 EQZ131092:EQZ131096 FAV131092:FAV131096 FKR131092:FKR131096 FUN131092:FUN131096 GEJ131092:GEJ131096 GOF131092:GOF131096 GYB131092:GYB131096 HHX131092:HHX131096 HRT131092:HRT131096 IBP131092:IBP131096 ILL131092:ILL131096 IVH131092:IVH131096 JFD131092:JFD131096 JOZ131092:JOZ131096 JYV131092:JYV131096 KIR131092:KIR131096 KSN131092:KSN131096 LCJ131092:LCJ131096 LMF131092:LMF131096 LWB131092:LWB131096 MFX131092:MFX131096 MPT131092:MPT131096 MZP131092:MZP131096 NJL131092:NJL131096 NTH131092:NTH131096 ODD131092:ODD131096 OMZ131092:OMZ131096 OWV131092:OWV131096 PGR131092:PGR131096 PQN131092:PQN131096 QAJ131092:QAJ131096 QKF131092:QKF131096 QUB131092:QUB131096 RDX131092:RDX131096 RNT131092:RNT131096 RXP131092:RXP131096 SHL131092:SHL131096 SRH131092:SRH131096 TBD131092:TBD131096 TKZ131092:TKZ131096 TUV131092:TUV131096 UER131092:UER131096 UON131092:UON131096 UYJ131092:UYJ131096 VIF131092:VIF131096 VSB131092:VSB131096 WBX131092:WBX131096 WLT131092:WLT131096 WVP131092:WVP131096 H196628:H196632 JD196628:JD196632 SZ196628:SZ196632 ACV196628:ACV196632 AMR196628:AMR196632 AWN196628:AWN196632 BGJ196628:BGJ196632 BQF196628:BQF196632 CAB196628:CAB196632 CJX196628:CJX196632 CTT196628:CTT196632 DDP196628:DDP196632 DNL196628:DNL196632 DXH196628:DXH196632 EHD196628:EHD196632 EQZ196628:EQZ196632 FAV196628:FAV196632 FKR196628:FKR196632 FUN196628:FUN196632 GEJ196628:GEJ196632 GOF196628:GOF196632 GYB196628:GYB196632 HHX196628:HHX196632 HRT196628:HRT196632 IBP196628:IBP196632 ILL196628:ILL196632 IVH196628:IVH196632 JFD196628:JFD196632 JOZ196628:JOZ196632 JYV196628:JYV196632 KIR196628:KIR196632 KSN196628:KSN196632 LCJ196628:LCJ196632 LMF196628:LMF196632 LWB196628:LWB196632 MFX196628:MFX196632 MPT196628:MPT196632 MZP196628:MZP196632 NJL196628:NJL196632 NTH196628:NTH196632 ODD196628:ODD196632 OMZ196628:OMZ196632 OWV196628:OWV196632 PGR196628:PGR196632 PQN196628:PQN196632 QAJ196628:QAJ196632 QKF196628:QKF196632 QUB196628:QUB196632 RDX196628:RDX196632 RNT196628:RNT196632 RXP196628:RXP196632 SHL196628:SHL196632 SRH196628:SRH196632 TBD196628:TBD196632 TKZ196628:TKZ196632 TUV196628:TUV196632 UER196628:UER196632 UON196628:UON196632 UYJ196628:UYJ196632 VIF196628:VIF196632 VSB196628:VSB196632 WBX196628:WBX196632 WLT196628:WLT196632 WVP196628:WVP196632 H262164:H262168 JD262164:JD262168 SZ262164:SZ262168 ACV262164:ACV262168 AMR262164:AMR262168 AWN262164:AWN262168 BGJ262164:BGJ262168 BQF262164:BQF262168 CAB262164:CAB262168 CJX262164:CJX262168 CTT262164:CTT262168 DDP262164:DDP262168 DNL262164:DNL262168 DXH262164:DXH262168 EHD262164:EHD262168 EQZ262164:EQZ262168 FAV262164:FAV262168 FKR262164:FKR262168 FUN262164:FUN262168 GEJ262164:GEJ262168 GOF262164:GOF262168 GYB262164:GYB262168 HHX262164:HHX262168 HRT262164:HRT262168 IBP262164:IBP262168 ILL262164:ILL262168 IVH262164:IVH262168 JFD262164:JFD262168 JOZ262164:JOZ262168 JYV262164:JYV262168 KIR262164:KIR262168 KSN262164:KSN262168 LCJ262164:LCJ262168 LMF262164:LMF262168 LWB262164:LWB262168 MFX262164:MFX262168 MPT262164:MPT262168 MZP262164:MZP262168 NJL262164:NJL262168 NTH262164:NTH262168 ODD262164:ODD262168 OMZ262164:OMZ262168 OWV262164:OWV262168 PGR262164:PGR262168 PQN262164:PQN262168 QAJ262164:QAJ262168 QKF262164:QKF262168 QUB262164:QUB262168 RDX262164:RDX262168 RNT262164:RNT262168 RXP262164:RXP262168 SHL262164:SHL262168 SRH262164:SRH262168 TBD262164:TBD262168 TKZ262164:TKZ262168 TUV262164:TUV262168 UER262164:UER262168 UON262164:UON262168 UYJ262164:UYJ262168 VIF262164:VIF262168 VSB262164:VSB262168 WBX262164:WBX262168 WLT262164:WLT262168 WVP262164:WVP262168 H327700:H327704 JD327700:JD327704 SZ327700:SZ327704 ACV327700:ACV327704 AMR327700:AMR327704 AWN327700:AWN327704 BGJ327700:BGJ327704 BQF327700:BQF327704 CAB327700:CAB327704 CJX327700:CJX327704 CTT327700:CTT327704 DDP327700:DDP327704 DNL327700:DNL327704 DXH327700:DXH327704 EHD327700:EHD327704 EQZ327700:EQZ327704 FAV327700:FAV327704 FKR327700:FKR327704 FUN327700:FUN327704 GEJ327700:GEJ327704 GOF327700:GOF327704 GYB327700:GYB327704 HHX327700:HHX327704 HRT327700:HRT327704 IBP327700:IBP327704 ILL327700:ILL327704 IVH327700:IVH327704 JFD327700:JFD327704 JOZ327700:JOZ327704 JYV327700:JYV327704 KIR327700:KIR327704 KSN327700:KSN327704 LCJ327700:LCJ327704 LMF327700:LMF327704 LWB327700:LWB327704 MFX327700:MFX327704 MPT327700:MPT327704 MZP327700:MZP327704 NJL327700:NJL327704 NTH327700:NTH327704 ODD327700:ODD327704 OMZ327700:OMZ327704 OWV327700:OWV327704 PGR327700:PGR327704 PQN327700:PQN327704 QAJ327700:QAJ327704 QKF327700:QKF327704 QUB327700:QUB327704 RDX327700:RDX327704 RNT327700:RNT327704 RXP327700:RXP327704 SHL327700:SHL327704 SRH327700:SRH327704 TBD327700:TBD327704 TKZ327700:TKZ327704 TUV327700:TUV327704 UER327700:UER327704 UON327700:UON327704 UYJ327700:UYJ327704 VIF327700:VIF327704 VSB327700:VSB327704 WBX327700:WBX327704 WLT327700:WLT327704 WVP327700:WVP327704 H393236:H393240 JD393236:JD393240 SZ393236:SZ393240 ACV393236:ACV393240 AMR393236:AMR393240 AWN393236:AWN393240 BGJ393236:BGJ393240 BQF393236:BQF393240 CAB393236:CAB393240 CJX393236:CJX393240 CTT393236:CTT393240 DDP393236:DDP393240 DNL393236:DNL393240 DXH393236:DXH393240 EHD393236:EHD393240 EQZ393236:EQZ393240 FAV393236:FAV393240 FKR393236:FKR393240 FUN393236:FUN393240 GEJ393236:GEJ393240 GOF393236:GOF393240 GYB393236:GYB393240 HHX393236:HHX393240 HRT393236:HRT393240 IBP393236:IBP393240 ILL393236:ILL393240 IVH393236:IVH393240 JFD393236:JFD393240 JOZ393236:JOZ393240 JYV393236:JYV393240 KIR393236:KIR393240 KSN393236:KSN393240 LCJ393236:LCJ393240 LMF393236:LMF393240 LWB393236:LWB393240 MFX393236:MFX393240 MPT393236:MPT393240 MZP393236:MZP393240 NJL393236:NJL393240 NTH393236:NTH393240 ODD393236:ODD393240 OMZ393236:OMZ393240 OWV393236:OWV393240 PGR393236:PGR393240 PQN393236:PQN393240 QAJ393236:QAJ393240 QKF393236:QKF393240 QUB393236:QUB393240 RDX393236:RDX393240 RNT393236:RNT393240 RXP393236:RXP393240 SHL393236:SHL393240 SRH393236:SRH393240 TBD393236:TBD393240 TKZ393236:TKZ393240 TUV393236:TUV393240 UER393236:UER393240 UON393236:UON393240 UYJ393236:UYJ393240 VIF393236:VIF393240 VSB393236:VSB393240 WBX393236:WBX393240 WLT393236:WLT393240 WVP393236:WVP393240 H458772:H458776 JD458772:JD458776 SZ458772:SZ458776 ACV458772:ACV458776 AMR458772:AMR458776 AWN458772:AWN458776 BGJ458772:BGJ458776 BQF458772:BQF458776 CAB458772:CAB458776 CJX458772:CJX458776 CTT458772:CTT458776 DDP458772:DDP458776 DNL458772:DNL458776 DXH458772:DXH458776 EHD458772:EHD458776 EQZ458772:EQZ458776 FAV458772:FAV458776 FKR458772:FKR458776 FUN458772:FUN458776 GEJ458772:GEJ458776 GOF458772:GOF458776 GYB458772:GYB458776 HHX458772:HHX458776 HRT458772:HRT458776 IBP458772:IBP458776 ILL458772:ILL458776 IVH458772:IVH458776 JFD458772:JFD458776 JOZ458772:JOZ458776 JYV458772:JYV458776 KIR458772:KIR458776 KSN458772:KSN458776 LCJ458772:LCJ458776 LMF458772:LMF458776 LWB458772:LWB458776 MFX458772:MFX458776 MPT458772:MPT458776 MZP458772:MZP458776 NJL458772:NJL458776 NTH458772:NTH458776 ODD458772:ODD458776 OMZ458772:OMZ458776 OWV458772:OWV458776 PGR458772:PGR458776 PQN458772:PQN458776 QAJ458772:QAJ458776 QKF458772:QKF458776 QUB458772:QUB458776 RDX458772:RDX458776 RNT458772:RNT458776 RXP458772:RXP458776 SHL458772:SHL458776 SRH458772:SRH458776 TBD458772:TBD458776 TKZ458772:TKZ458776 TUV458772:TUV458776 UER458772:UER458776 UON458772:UON458776 UYJ458772:UYJ458776 VIF458772:VIF458776 VSB458772:VSB458776 WBX458772:WBX458776 WLT458772:WLT458776 WVP458772:WVP458776 H524308:H524312 JD524308:JD524312 SZ524308:SZ524312 ACV524308:ACV524312 AMR524308:AMR524312 AWN524308:AWN524312 BGJ524308:BGJ524312 BQF524308:BQF524312 CAB524308:CAB524312 CJX524308:CJX524312 CTT524308:CTT524312 DDP524308:DDP524312 DNL524308:DNL524312 DXH524308:DXH524312 EHD524308:EHD524312 EQZ524308:EQZ524312 FAV524308:FAV524312 FKR524308:FKR524312 FUN524308:FUN524312 GEJ524308:GEJ524312 GOF524308:GOF524312 GYB524308:GYB524312 HHX524308:HHX524312 HRT524308:HRT524312 IBP524308:IBP524312 ILL524308:ILL524312 IVH524308:IVH524312 JFD524308:JFD524312 JOZ524308:JOZ524312 JYV524308:JYV524312 KIR524308:KIR524312 KSN524308:KSN524312 LCJ524308:LCJ524312 LMF524308:LMF524312 LWB524308:LWB524312 MFX524308:MFX524312 MPT524308:MPT524312 MZP524308:MZP524312 NJL524308:NJL524312 NTH524308:NTH524312 ODD524308:ODD524312 OMZ524308:OMZ524312 OWV524308:OWV524312 PGR524308:PGR524312 PQN524308:PQN524312 QAJ524308:QAJ524312 QKF524308:QKF524312 QUB524308:QUB524312 RDX524308:RDX524312 RNT524308:RNT524312 RXP524308:RXP524312 SHL524308:SHL524312 SRH524308:SRH524312 TBD524308:TBD524312 TKZ524308:TKZ524312 TUV524308:TUV524312 UER524308:UER524312 UON524308:UON524312 UYJ524308:UYJ524312 VIF524308:VIF524312 VSB524308:VSB524312 WBX524308:WBX524312 WLT524308:WLT524312 WVP524308:WVP524312 H589844:H589848 JD589844:JD589848 SZ589844:SZ589848 ACV589844:ACV589848 AMR589844:AMR589848 AWN589844:AWN589848 BGJ589844:BGJ589848 BQF589844:BQF589848 CAB589844:CAB589848 CJX589844:CJX589848 CTT589844:CTT589848 DDP589844:DDP589848 DNL589844:DNL589848 DXH589844:DXH589848 EHD589844:EHD589848 EQZ589844:EQZ589848 FAV589844:FAV589848 FKR589844:FKR589848 FUN589844:FUN589848 GEJ589844:GEJ589848 GOF589844:GOF589848 GYB589844:GYB589848 HHX589844:HHX589848 HRT589844:HRT589848 IBP589844:IBP589848 ILL589844:ILL589848 IVH589844:IVH589848 JFD589844:JFD589848 JOZ589844:JOZ589848 JYV589844:JYV589848 KIR589844:KIR589848 KSN589844:KSN589848 LCJ589844:LCJ589848 LMF589844:LMF589848 LWB589844:LWB589848 MFX589844:MFX589848 MPT589844:MPT589848 MZP589844:MZP589848 NJL589844:NJL589848 NTH589844:NTH589848 ODD589844:ODD589848 OMZ589844:OMZ589848 OWV589844:OWV589848 PGR589844:PGR589848 PQN589844:PQN589848 QAJ589844:QAJ589848 QKF589844:QKF589848 QUB589844:QUB589848 RDX589844:RDX589848 RNT589844:RNT589848 RXP589844:RXP589848 SHL589844:SHL589848 SRH589844:SRH589848 TBD589844:TBD589848 TKZ589844:TKZ589848 TUV589844:TUV589848 UER589844:UER589848 UON589844:UON589848 UYJ589844:UYJ589848 VIF589844:VIF589848 VSB589844:VSB589848 WBX589844:WBX589848 WLT589844:WLT589848 WVP589844:WVP589848 H655380:H655384 JD655380:JD655384 SZ655380:SZ655384 ACV655380:ACV655384 AMR655380:AMR655384 AWN655380:AWN655384 BGJ655380:BGJ655384 BQF655380:BQF655384 CAB655380:CAB655384 CJX655380:CJX655384 CTT655380:CTT655384 DDP655380:DDP655384 DNL655380:DNL655384 DXH655380:DXH655384 EHD655380:EHD655384 EQZ655380:EQZ655384 FAV655380:FAV655384 FKR655380:FKR655384 FUN655380:FUN655384 GEJ655380:GEJ655384 GOF655380:GOF655384 GYB655380:GYB655384 HHX655380:HHX655384 HRT655380:HRT655384 IBP655380:IBP655384 ILL655380:ILL655384 IVH655380:IVH655384 JFD655380:JFD655384 JOZ655380:JOZ655384 JYV655380:JYV655384 KIR655380:KIR655384 KSN655380:KSN655384 LCJ655380:LCJ655384 LMF655380:LMF655384 LWB655380:LWB655384 MFX655380:MFX655384 MPT655380:MPT655384 MZP655380:MZP655384 NJL655380:NJL655384 NTH655380:NTH655384 ODD655380:ODD655384 OMZ655380:OMZ655384 OWV655380:OWV655384 PGR655380:PGR655384 PQN655380:PQN655384 QAJ655380:QAJ655384 QKF655380:QKF655384 QUB655380:QUB655384 RDX655380:RDX655384 RNT655380:RNT655384 RXP655380:RXP655384 SHL655380:SHL655384 SRH655380:SRH655384 TBD655380:TBD655384 TKZ655380:TKZ655384 TUV655380:TUV655384 UER655380:UER655384 UON655380:UON655384 UYJ655380:UYJ655384 VIF655380:VIF655384 VSB655380:VSB655384 WBX655380:WBX655384 WLT655380:WLT655384 WVP655380:WVP655384 H720916:H720920 JD720916:JD720920 SZ720916:SZ720920 ACV720916:ACV720920 AMR720916:AMR720920 AWN720916:AWN720920 BGJ720916:BGJ720920 BQF720916:BQF720920 CAB720916:CAB720920 CJX720916:CJX720920 CTT720916:CTT720920 DDP720916:DDP720920 DNL720916:DNL720920 DXH720916:DXH720920 EHD720916:EHD720920 EQZ720916:EQZ720920 FAV720916:FAV720920 FKR720916:FKR720920 FUN720916:FUN720920 GEJ720916:GEJ720920 GOF720916:GOF720920 GYB720916:GYB720920 HHX720916:HHX720920 HRT720916:HRT720920 IBP720916:IBP720920 ILL720916:ILL720920 IVH720916:IVH720920 JFD720916:JFD720920 JOZ720916:JOZ720920 JYV720916:JYV720920 KIR720916:KIR720920 KSN720916:KSN720920 LCJ720916:LCJ720920 LMF720916:LMF720920 LWB720916:LWB720920 MFX720916:MFX720920 MPT720916:MPT720920 MZP720916:MZP720920 NJL720916:NJL720920 NTH720916:NTH720920 ODD720916:ODD720920 OMZ720916:OMZ720920 OWV720916:OWV720920 PGR720916:PGR720920 PQN720916:PQN720920 QAJ720916:QAJ720920 QKF720916:QKF720920 QUB720916:QUB720920 RDX720916:RDX720920 RNT720916:RNT720920 RXP720916:RXP720920 SHL720916:SHL720920 SRH720916:SRH720920 TBD720916:TBD720920 TKZ720916:TKZ720920 TUV720916:TUV720920 UER720916:UER720920 UON720916:UON720920 UYJ720916:UYJ720920 VIF720916:VIF720920 VSB720916:VSB720920 WBX720916:WBX720920 WLT720916:WLT720920 WVP720916:WVP720920 H786452:H786456 JD786452:JD786456 SZ786452:SZ786456 ACV786452:ACV786456 AMR786452:AMR786456 AWN786452:AWN786456 BGJ786452:BGJ786456 BQF786452:BQF786456 CAB786452:CAB786456 CJX786452:CJX786456 CTT786452:CTT786456 DDP786452:DDP786456 DNL786452:DNL786456 DXH786452:DXH786456 EHD786452:EHD786456 EQZ786452:EQZ786456 FAV786452:FAV786456 FKR786452:FKR786456 FUN786452:FUN786456 GEJ786452:GEJ786456 GOF786452:GOF786456 GYB786452:GYB786456 HHX786452:HHX786456 HRT786452:HRT786456 IBP786452:IBP786456 ILL786452:ILL786456 IVH786452:IVH786456 JFD786452:JFD786456 JOZ786452:JOZ786456 JYV786452:JYV786456 KIR786452:KIR786456 KSN786452:KSN786456 LCJ786452:LCJ786456 LMF786452:LMF786456 LWB786452:LWB786456 MFX786452:MFX786456 MPT786452:MPT786456 MZP786452:MZP786456 NJL786452:NJL786456 NTH786452:NTH786456 ODD786452:ODD786456 OMZ786452:OMZ786456 OWV786452:OWV786456 PGR786452:PGR786456 PQN786452:PQN786456 QAJ786452:QAJ786456 QKF786452:QKF786456 QUB786452:QUB786456 RDX786452:RDX786456 RNT786452:RNT786456 RXP786452:RXP786456 SHL786452:SHL786456 SRH786452:SRH786456 TBD786452:TBD786456 TKZ786452:TKZ786456 TUV786452:TUV786456 UER786452:UER786456 UON786452:UON786456 UYJ786452:UYJ786456 VIF786452:VIF786456 VSB786452:VSB786456 WBX786452:WBX786456 WLT786452:WLT786456 WVP786452:WVP786456 H851988:H851992 JD851988:JD851992 SZ851988:SZ851992 ACV851988:ACV851992 AMR851988:AMR851992 AWN851988:AWN851992 BGJ851988:BGJ851992 BQF851988:BQF851992 CAB851988:CAB851992 CJX851988:CJX851992 CTT851988:CTT851992 DDP851988:DDP851992 DNL851988:DNL851992 DXH851988:DXH851992 EHD851988:EHD851992 EQZ851988:EQZ851992 FAV851988:FAV851992 FKR851988:FKR851992 FUN851988:FUN851992 GEJ851988:GEJ851992 GOF851988:GOF851992 GYB851988:GYB851992 HHX851988:HHX851992 HRT851988:HRT851992 IBP851988:IBP851992 ILL851988:ILL851992 IVH851988:IVH851992 JFD851988:JFD851992 JOZ851988:JOZ851992 JYV851988:JYV851992 KIR851988:KIR851992 KSN851988:KSN851992 LCJ851988:LCJ851992 LMF851988:LMF851992 LWB851988:LWB851992 MFX851988:MFX851992 MPT851988:MPT851992 MZP851988:MZP851992 NJL851988:NJL851992 NTH851988:NTH851992 ODD851988:ODD851992 OMZ851988:OMZ851992 OWV851988:OWV851992 PGR851988:PGR851992 PQN851988:PQN851992 QAJ851988:QAJ851992 QKF851988:QKF851992 QUB851988:QUB851992 RDX851988:RDX851992 RNT851988:RNT851992 RXP851988:RXP851992 SHL851988:SHL851992 SRH851988:SRH851992 TBD851988:TBD851992 TKZ851988:TKZ851992 TUV851988:TUV851992 UER851988:UER851992 UON851988:UON851992 UYJ851988:UYJ851992 VIF851988:VIF851992 VSB851988:VSB851992 WBX851988:WBX851992 WLT851988:WLT851992 WVP851988:WVP851992 H917524:H917528 JD917524:JD917528 SZ917524:SZ917528 ACV917524:ACV917528 AMR917524:AMR917528 AWN917524:AWN917528 BGJ917524:BGJ917528 BQF917524:BQF917528 CAB917524:CAB917528 CJX917524:CJX917528 CTT917524:CTT917528 DDP917524:DDP917528 DNL917524:DNL917528 DXH917524:DXH917528 EHD917524:EHD917528 EQZ917524:EQZ917528 FAV917524:FAV917528 FKR917524:FKR917528 FUN917524:FUN917528 GEJ917524:GEJ917528 GOF917524:GOF917528 GYB917524:GYB917528 HHX917524:HHX917528 HRT917524:HRT917528 IBP917524:IBP917528 ILL917524:ILL917528 IVH917524:IVH917528 JFD917524:JFD917528 JOZ917524:JOZ917528 JYV917524:JYV917528 KIR917524:KIR917528 KSN917524:KSN917528 LCJ917524:LCJ917528 LMF917524:LMF917528 LWB917524:LWB917528 MFX917524:MFX917528 MPT917524:MPT917528 MZP917524:MZP917528 NJL917524:NJL917528 NTH917524:NTH917528 ODD917524:ODD917528 OMZ917524:OMZ917528 OWV917524:OWV917528 PGR917524:PGR917528 PQN917524:PQN917528 QAJ917524:QAJ917528 QKF917524:QKF917528 QUB917524:QUB917528 RDX917524:RDX917528 RNT917524:RNT917528 RXP917524:RXP917528 SHL917524:SHL917528 SRH917524:SRH917528 TBD917524:TBD917528 TKZ917524:TKZ917528 TUV917524:TUV917528 UER917524:UER917528 UON917524:UON917528 UYJ917524:UYJ917528 VIF917524:VIF917528 VSB917524:VSB917528 WBX917524:WBX917528 WLT917524:WLT917528 WVP917524:WVP917528 H983060:H983064 JD983060:JD983064 SZ983060:SZ983064 ACV983060:ACV983064 AMR983060:AMR983064 AWN983060:AWN983064 BGJ983060:BGJ983064 BQF983060:BQF983064 CAB983060:CAB983064 CJX983060:CJX983064 CTT983060:CTT983064 DDP983060:DDP983064 DNL983060:DNL983064 DXH983060:DXH983064 EHD983060:EHD983064 EQZ983060:EQZ983064 FAV983060:FAV983064 FKR983060:FKR983064 FUN983060:FUN983064 GEJ983060:GEJ983064 GOF983060:GOF983064 GYB983060:GYB983064 HHX983060:HHX983064 HRT983060:HRT983064 IBP983060:IBP983064 ILL983060:ILL983064 IVH983060:IVH983064 JFD983060:JFD983064 JOZ983060:JOZ983064 JYV983060:JYV983064 KIR983060:KIR983064 KSN983060:KSN983064 LCJ983060:LCJ983064 LMF983060:LMF983064 LWB983060:LWB983064 MFX983060:MFX983064 MPT983060:MPT983064 MZP983060:MZP983064 NJL983060:NJL983064 NTH983060:NTH983064 ODD983060:ODD983064 OMZ983060:OMZ983064 OWV983060:OWV983064 PGR983060:PGR983064 PQN983060:PQN983064 QAJ983060:QAJ983064 QKF983060:QKF983064 QUB983060:QUB983064 RDX983060:RDX983064 RNT983060:RNT983064 RXP983060:RXP983064 SHL983060:SHL983064 SRH983060:SRH983064 TBD983060:TBD983064 TKZ983060:TKZ983064 TUV983060:TUV983064 UER983060:UER983064 UON983060:UON983064 UYJ983060:UYJ983064 VIF983060:VIF983064 VSB983060:VSB983064 WBX983060:WBX983064 WLT983060:WLT983064 WVP983060:WVP983064 H27:H31 JD27:JD31 SZ27:SZ31 ACV27:ACV31 AMR27:AMR31 AWN27:AWN31 BGJ27:BGJ31 BQF27:BQF31 CAB27:CAB31 CJX27:CJX31 CTT27:CTT31 DDP27:DDP31 DNL27:DNL31 DXH27:DXH31 EHD27:EHD31 EQZ27:EQZ31 FAV27:FAV31 FKR27:FKR31 FUN27:FUN31 GEJ27:GEJ31 GOF27:GOF31 GYB27:GYB31 HHX27:HHX31 HRT27:HRT31 IBP27:IBP31 ILL27:ILL31 IVH27:IVH31 JFD27:JFD31 JOZ27:JOZ31 JYV27:JYV31 KIR27:KIR31 KSN27:KSN31 LCJ27:LCJ31 LMF27:LMF31 LWB27:LWB31 MFX27:MFX31 MPT27:MPT31 MZP27:MZP31 NJL27:NJL31 NTH27:NTH31 ODD27:ODD31 OMZ27:OMZ31 OWV27:OWV31 PGR27:PGR31 PQN27:PQN31 QAJ27:QAJ31 QKF27:QKF31 QUB27:QUB31 RDX27:RDX31 RNT27:RNT31 RXP27:RXP31 SHL27:SHL31 SRH27:SRH31 TBD27:TBD31 TKZ27:TKZ31 TUV27:TUV31 UER27:UER31 UON27:UON31 UYJ27:UYJ31 VIF27:VIF31 VSB27:VSB31 WBX27:WBX31 WLT27:WLT31 WVP27:WVP31 H65563:H65567 JD65563:JD65567 SZ65563:SZ65567 ACV65563:ACV65567 AMR65563:AMR65567 AWN65563:AWN65567 BGJ65563:BGJ65567 BQF65563:BQF65567 CAB65563:CAB65567 CJX65563:CJX65567 CTT65563:CTT65567 DDP65563:DDP65567 DNL65563:DNL65567 DXH65563:DXH65567 EHD65563:EHD65567 EQZ65563:EQZ65567 FAV65563:FAV65567 FKR65563:FKR65567 FUN65563:FUN65567 GEJ65563:GEJ65567 GOF65563:GOF65567 GYB65563:GYB65567 HHX65563:HHX65567 HRT65563:HRT65567 IBP65563:IBP65567 ILL65563:ILL65567 IVH65563:IVH65567 JFD65563:JFD65567 JOZ65563:JOZ65567 JYV65563:JYV65567 KIR65563:KIR65567 KSN65563:KSN65567 LCJ65563:LCJ65567 LMF65563:LMF65567 LWB65563:LWB65567 MFX65563:MFX65567 MPT65563:MPT65567 MZP65563:MZP65567 NJL65563:NJL65567 NTH65563:NTH65567 ODD65563:ODD65567 OMZ65563:OMZ65567 OWV65563:OWV65567 PGR65563:PGR65567 PQN65563:PQN65567 QAJ65563:QAJ65567 QKF65563:QKF65567 QUB65563:QUB65567 RDX65563:RDX65567 RNT65563:RNT65567 RXP65563:RXP65567 SHL65563:SHL65567 SRH65563:SRH65567 TBD65563:TBD65567 TKZ65563:TKZ65567 TUV65563:TUV65567 UER65563:UER65567 UON65563:UON65567 UYJ65563:UYJ65567 VIF65563:VIF65567 VSB65563:VSB65567 WBX65563:WBX65567 WLT65563:WLT65567 WVP65563:WVP65567 H131099:H131103 JD131099:JD131103 SZ131099:SZ131103 ACV131099:ACV131103 AMR131099:AMR131103 AWN131099:AWN131103 BGJ131099:BGJ131103 BQF131099:BQF131103 CAB131099:CAB131103 CJX131099:CJX131103 CTT131099:CTT131103 DDP131099:DDP131103 DNL131099:DNL131103 DXH131099:DXH131103 EHD131099:EHD131103 EQZ131099:EQZ131103 FAV131099:FAV131103 FKR131099:FKR131103 FUN131099:FUN131103 GEJ131099:GEJ131103 GOF131099:GOF131103 GYB131099:GYB131103 HHX131099:HHX131103 HRT131099:HRT131103 IBP131099:IBP131103 ILL131099:ILL131103 IVH131099:IVH131103 JFD131099:JFD131103 JOZ131099:JOZ131103 JYV131099:JYV131103 KIR131099:KIR131103 KSN131099:KSN131103 LCJ131099:LCJ131103 LMF131099:LMF131103 LWB131099:LWB131103 MFX131099:MFX131103 MPT131099:MPT131103 MZP131099:MZP131103 NJL131099:NJL131103 NTH131099:NTH131103 ODD131099:ODD131103 OMZ131099:OMZ131103 OWV131099:OWV131103 PGR131099:PGR131103 PQN131099:PQN131103 QAJ131099:QAJ131103 QKF131099:QKF131103 QUB131099:QUB131103 RDX131099:RDX131103 RNT131099:RNT131103 RXP131099:RXP131103 SHL131099:SHL131103 SRH131099:SRH131103 TBD131099:TBD131103 TKZ131099:TKZ131103 TUV131099:TUV131103 UER131099:UER131103 UON131099:UON131103 UYJ131099:UYJ131103 VIF131099:VIF131103 VSB131099:VSB131103 WBX131099:WBX131103 WLT131099:WLT131103 WVP131099:WVP131103 H196635:H196639 JD196635:JD196639 SZ196635:SZ196639 ACV196635:ACV196639 AMR196635:AMR196639 AWN196635:AWN196639 BGJ196635:BGJ196639 BQF196635:BQF196639 CAB196635:CAB196639 CJX196635:CJX196639 CTT196635:CTT196639 DDP196635:DDP196639 DNL196635:DNL196639 DXH196635:DXH196639 EHD196635:EHD196639 EQZ196635:EQZ196639 FAV196635:FAV196639 FKR196635:FKR196639 FUN196635:FUN196639 GEJ196635:GEJ196639 GOF196635:GOF196639 GYB196635:GYB196639 HHX196635:HHX196639 HRT196635:HRT196639 IBP196635:IBP196639 ILL196635:ILL196639 IVH196635:IVH196639 JFD196635:JFD196639 JOZ196635:JOZ196639 JYV196635:JYV196639 KIR196635:KIR196639 KSN196635:KSN196639 LCJ196635:LCJ196639 LMF196635:LMF196639 LWB196635:LWB196639 MFX196635:MFX196639 MPT196635:MPT196639 MZP196635:MZP196639 NJL196635:NJL196639 NTH196635:NTH196639 ODD196635:ODD196639 OMZ196635:OMZ196639 OWV196635:OWV196639 PGR196635:PGR196639 PQN196635:PQN196639 QAJ196635:QAJ196639 QKF196635:QKF196639 QUB196635:QUB196639 RDX196635:RDX196639 RNT196635:RNT196639 RXP196635:RXP196639 SHL196635:SHL196639 SRH196635:SRH196639 TBD196635:TBD196639 TKZ196635:TKZ196639 TUV196635:TUV196639 UER196635:UER196639 UON196635:UON196639 UYJ196635:UYJ196639 VIF196635:VIF196639 VSB196635:VSB196639 WBX196635:WBX196639 WLT196635:WLT196639 WVP196635:WVP196639 H262171:H262175 JD262171:JD262175 SZ262171:SZ262175 ACV262171:ACV262175 AMR262171:AMR262175 AWN262171:AWN262175 BGJ262171:BGJ262175 BQF262171:BQF262175 CAB262171:CAB262175 CJX262171:CJX262175 CTT262171:CTT262175 DDP262171:DDP262175 DNL262171:DNL262175 DXH262171:DXH262175 EHD262171:EHD262175 EQZ262171:EQZ262175 FAV262171:FAV262175 FKR262171:FKR262175 FUN262171:FUN262175 GEJ262171:GEJ262175 GOF262171:GOF262175 GYB262171:GYB262175 HHX262171:HHX262175 HRT262171:HRT262175 IBP262171:IBP262175 ILL262171:ILL262175 IVH262171:IVH262175 JFD262171:JFD262175 JOZ262171:JOZ262175 JYV262171:JYV262175 KIR262171:KIR262175 KSN262171:KSN262175 LCJ262171:LCJ262175 LMF262171:LMF262175 LWB262171:LWB262175 MFX262171:MFX262175 MPT262171:MPT262175 MZP262171:MZP262175 NJL262171:NJL262175 NTH262171:NTH262175 ODD262171:ODD262175 OMZ262171:OMZ262175 OWV262171:OWV262175 PGR262171:PGR262175 PQN262171:PQN262175 QAJ262171:QAJ262175 QKF262171:QKF262175 QUB262171:QUB262175 RDX262171:RDX262175 RNT262171:RNT262175 RXP262171:RXP262175 SHL262171:SHL262175 SRH262171:SRH262175 TBD262171:TBD262175 TKZ262171:TKZ262175 TUV262171:TUV262175 UER262171:UER262175 UON262171:UON262175 UYJ262171:UYJ262175 VIF262171:VIF262175 VSB262171:VSB262175 WBX262171:WBX262175 WLT262171:WLT262175 WVP262171:WVP262175 H327707:H327711 JD327707:JD327711 SZ327707:SZ327711 ACV327707:ACV327711 AMR327707:AMR327711 AWN327707:AWN327711 BGJ327707:BGJ327711 BQF327707:BQF327711 CAB327707:CAB327711 CJX327707:CJX327711 CTT327707:CTT327711 DDP327707:DDP327711 DNL327707:DNL327711 DXH327707:DXH327711 EHD327707:EHD327711 EQZ327707:EQZ327711 FAV327707:FAV327711 FKR327707:FKR327711 FUN327707:FUN327711 GEJ327707:GEJ327711 GOF327707:GOF327711 GYB327707:GYB327711 HHX327707:HHX327711 HRT327707:HRT327711 IBP327707:IBP327711 ILL327707:ILL327711 IVH327707:IVH327711 JFD327707:JFD327711 JOZ327707:JOZ327711 JYV327707:JYV327711 KIR327707:KIR327711 KSN327707:KSN327711 LCJ327707:LCJ327711 LMF327707:LMF327711 LWB327707:LWB327711 MFX327707:MFX327711 MPT327707:MPT327711 MZP327707:MZP327711 NJL327707:NJL327711 NTH327707:NTH327711 ODD327707:ODD327711 OMZ327707:OMZ327711 OWV327707:OWV327711 PGR327707:PGR327711 PQN327707:PQN327711 QAJ327707:QAJ327711 QKF327707:QKF327711 QUB327707:QUB327711 RDX327707:RDX327711 RNT327707:RNT327711 RXP327707:RXP327711 SHL327707:SHL327711 SRH327707:SRH327711 TBD327707:TBD327711 TKZ327707:TKZ327711 TUV327707:TUV327711 UER327707:UER327711 UON327707:UON327711 UYJ327707:UYJ327711 VIF327707:VIF327711 VSB327707:VSB327711 WBX327707:WBX327711 WLT327707:WLT327711 WVP327707:WVP327711 H393243:H393247 JD393243:JD393247 SZ393243:SZ393247 ACV393243:ACV393247 AMR393243:AMR393247 AWN393243:AWN393247 BGJ393243:BGJ393247 BQF393243:BQF393247 CAB393243:CAB393247 CJX393243:CJX393247 CTT393243:CTT393247 DDP393243:DDP393247 DNL393243:DNL393247 DXH393243:DXH393247 EHD393243:EHD393247 EQZ393243:EQZ393247 FAV393243:FAV393247 FKR393243:FKR393247 FUN393243:FUN393247 GEJ393243:GEJ393247 GOF393243:GOF393247 GYB393243:GYB393247 HHX393243:HHX393247 HRT393243:HRT393247 IBP393243:IBP393247 ILL393243:ILL393247 IVH393243:IVH393247 JFD393243:JFD393247 JOZ393243:JOZ393247 JYV393243:JYV393247 KIR393243:KIR393247 KSN393243:KSN393247 LCJ393243:LCJ393247 LMF393243:LMF393247 LWB393243:LWB393247 MFX393243:MFX393247 MPT393243:MPT393247 MZP393243:MZP393247 NJL393243:NJL393247 NTH393243:NTH393247 ODD393243:ODD393247 OMZ393243:OMZ393247 OWV393243:OWV393247 PGR393243:PGR393247 PQN393243:PQN393247 QAJ393243:QAJ393247 QKF393243:QKF393247 QUB393243:QUB393247 RDX393243:RDX393247 RNT393243:RNT393247 RXP393243:RXP393247 SHL393243:SHL393247 SRH393243:SRH393247 TBD393243:TBD393247 TKZ393243:TKZ393247 TUV393243:TUV393247 UER393243:UER393247 UON393243:UON393247 UYJ393243:UYJ393247 VIF393243:VIF393247 VSB393243:VSB393247 WBX393243:WBX393247 WLT393243:WLT393247 WVP393243:WVP393247 H458779:H458783 JD458779:JD458783 SZ458779:SZ458783 ACV458779:ACV458783 AMR458779:AMR458783 AWN458779:AWN458783 BGJ458779:BGJ458783 BQF458779:BQF458783 CAB458779:CAB458783 CJX458779:CJX458783 CTT458779:CTT458783 DDP458779:DDP458783 DNL458779:DNL458783 DXH458779:DXH458783 EHD458779:EHD458783 EQZ458779:EQZ458783 FAV458779:FAV458783 FKR458779:FKR458783 FUN458779:FUN458783 GEJ458779:GEJ458783 GOF458779:GOF458783 GYB458779:GYB458783 HHX458779:HHX458783 HRT458779:HRT458783 IBP458779:IBP458783 ILL458779:ILL458783 IVH458779:IVH458783 JFD458779:JFD458783 JOZ458779:JOZ458783 JYV458779:JYV458783 KIR458779:KIR458783 KSN458779:KSN458783 LCJ458779:LCJ458783 LMF458779:LMF458783 LWB458779:LWB458783 MFX458779:MFX458783 MPT458779:MPT458783 MZP458779:MZP458783 NJL458779:NJL458783 NTH458779:NTH458783 ODD458779:ODD458783 OMZ458779:OMZ458783 OWV458779:OWV458783 PGR458779:PGR458783 PQN458779:PQN458783 QAJ458779:QAJ458783 QKF458779:QKF458783 QUB458779:QUB458783 RDX458779:RDX458783 RNT458779:RNT458783 RXP458779:RXP458783 SHL458779:SHL458783 SRH458779:SRH458783 TBD458779:TBD458783 TKZ458779:TKZ458783 TUV458779:TUV458783 UER458779:UER458783 UON458779:UON458783 UYJ458779:UYJ458783 VIF458779:VIF458783 VSB458779:VSB458783 WBX458779:WBX458783 WLT458779:WLT458783 WVP458779:WVP458783 H524315:H524319 JD524315:JD524319 SZ524315:SZ524319 ACV524315:ACV524319 AMR524315:AMR524319 AWN524315:AWN524319 BGJ524315:BGJ524319 BQF524315:BQF524319 CAB524315:CAB524319 CJX524315:CJX524319 CTT524315:CTT524319 DDP524315:DDP524319 DNL524315:DNL524319 DXH524315:DXH524319 EHD524315:EHD524319 EQZ524315:EQZ524319 FAV524315:FAV524319 FKR524315:FKR524319 FUN524315:FUN524319 GEJ524315:GEJ524319 GOF524315:GOF524319 GYB524315:GYB524319 HHX524315:HHX524319 HRT524315:HRT524319 IBP524315:IBP524319 ILL524315:ILL524319 IVH524315:IVH524319 JFD524315:JFD524319 JOZ524315:JOZ524319 JYV524315:JYV524319 KIR524315:KIR524319 KSN524315:KSN524319 LCJ524315:LCJ524319 LMF524315:LMF524319 LWB524315:LWB524319 MFX524315:MFX524319 MPT524315:MPT524319 MZP524315:MZP524319 NJL524315:NJL524319 NTH524315:NTH524319 ODD524315:ODD524319 OMZ524315:OMZ524319 OWV524315:OWV524319 PGR524315:PGR524319 PQN524315:PQN524319 QAJ524315:QAJ524319 QKF524315:QKF524319 QUB524315:QUB524319 RDX524315:RDX524319 RNT524315:RNT524319 RXP524315:RXP524319 SHL524315:SHL524319 SRH524315:SRH524319 TBD524315:TBD524319 TKZ524315:TKZ524319 TUV524315:TUV524319 UER524315:UER524319 UON524315:UON524319 UYJ524315:UYJ524319 VIF524315:VIF524319 VSB524315:VSB524319 WBX524315:WBX524319 WLT524315:WLT524319 WVP524315:WVP524319 H589851:H589855 JD589851:JD589855 SZ589851:SZ589855 ACV589851:ACV589855 AMR589851:AMR589855 AWN589851:AWN589855 BGJ589851:BGJ589855 BQF589851:BQF589855 CAB589851:CAB589855 CJX589851:CJX589855 CTT589851:CTT589855 DDP589851:DDP589855 DNL589851:DNL589855 DXH589851:DXH589855 EHD589851:EHD589855 EQZ589851:EQZ589855 FAV589851:FAV589855 FKR589851:FKR589855 FUN589851:FUN589855 GEJ589851:GEJ589855 GOF589851:GOF589855 GYB589851:GYB589855 HHX589851:HHX589855 HRT589851:HRT589855 IBP589851:IBP589855 ILL589851:ILL589855 IVH589851:IVH589855 JFD589851:JFD589855 JOZ589851:JOZ589855 JYV589851:JYV589855 KIR589851:KIR589855 KSN589851:KSN589855 LCJ589851:LCJ589855 LMF589851:LMF589855 LWB589851:LWB589855 MFX589851:MFX589855 MPT589851:MPT589855 MZP589851:MZP589855 NJL589851:NJL589855 NTH589851:NTH589855 ODD589851:ODD589855 OMZ589851:OMZ589855 OWV589851:OWV589855 PGR589851:PGR589855 PQN589851:PQN589855 QAJ589851:QAJ589855 QKF589851:QKF589855 QUB589851:QUB589855 RDX589851:RDX589855 RNT589851:RNT589855 RXP589851:RXP589855 SHL589851:SHL589855 SRH589851:SRH589855 TBD589851:TBD589855 TKZ589851:TKZ589855 TUV589851:TUV589855 UER589851:UER589855 UON589851:UON589855 UYJ589851:UYJ589855 VIF589851:VIF589855 VSB589851:VSB589855 WBX589851:WBX589855 WLT589851:WLT589855 WVP589851:WVP589855 H655387:H655391 JD655387:JD655391 SZ655387:SZ655391 ACV655387:ACV655391 AMR655387:AMR655391 AWN655387:AWN655391 BGJ655387:BGJ655391 BQF655387:BQF655391 CAB655387:CAB655391 CJX655387:CJX655391 CTT655387:CTT655391 DDP655387:DDP655391 DNL655387:DNL655391 DXH655387:DXH655391 EHD655387:EHD655391 EQZ655387:EQZ655391 FAV655387:FAV655391 FKR655387:FKR655391 FUN655387:FUN655391 GEJ655387:GEJ655391 GOF655387:GOF655391 GYB655387:GYB655391 HHX655387:HHX655391 HRT655387:HRT655391 IBP655387:IBP655391 ILL655387:ILL655391 IVH655387:IVH655391 JFD655387:JFD655391 JOZ655387:JOZ655391 JYV655387:JYV655391 KIR655387:KIR655391 KSN655387:KSN655391 LCJ655387:LCJ655391 LMF655387:LMF655391 LWB655387:LWB655391 MFX655387:MFX655391 MPT655387:MPT655391 MZP655387:MZP655391 NJL655387:NJL655391 NTH655387:NTH655391 ODD655387:ODD655391 OMZ655387:OMZ655391 OWV655387:OWV655391 PGR655387:PGR655391 PQN655387:PQN655391 QAJ655387:QAJ655391 QKF655387:QKF655391 QUB655387:QUB655391 RDX655387:RDX655391 RNT655387:RNT655391 RXP655387:RXP655391 SHL655387:SHL655391 SRH655387:SRH655391 TBD655387:TBD655391 TKZ655387:TKZ655391 TUV655387:TUV655391 UER655387:UER655391 UON655387:UON655391 UYJ655387:UYJ655391 VIF655387:VIF655391 VSB655387:VSB655391 WBX655387:WBX655391 WLT655387:WLT655391 WVP655387:WVP655391 H720923:H720927 JD720923:JD720927 SZ720923:SZ720927 ACV720923:ACV720927 AMR720923:AMR720927 AWN720923:AWN720927 BGJ720923:BGJ720927 BQF720923:BQF720927 CAB720923:CAB720927 CJX720923:CJX720927 CTT720923:CTT720927 DDP720923:DDP720927 DNL720923:DNL720927 DXH720923:DXH720927 EHD720923:EHD720927 EQZ720923:EQZ720927 FAV720923:FAV720927 FKR720923:FKR720927 FUN720923:FUN720927 GEJ720923:GEJ720927 GOF720923:GOF720927 GYB720923:GYB720927 HHX720923:HHX720927 HRT720923:HRT720927 IBP720923:IBP720927 ILL720923:ILL720927 IVH720923:IVH720927 JFD720923:JFD720927 JOZ720923:JOZ720927 JYV720923:JYV720927 KIR720923:KIR720927 KSN720923:KSN720927 LCJ720923:LCJ720927 LMF720923:LMF720927 LWB720923:LWB720927 MFX720923:MFX720927 MPT720923:MPT720927 MZP720923:MZP720927 NJL720923:NJL720927 NTH720923:NTH720927 ODD720923:ODD720927 OMZ720923:OMZ720927 OWV720923:OWV720927 PGR720923:PGR720927 PQN720923:PQN720927 QAJ720923:QAJ720927 QKF720923:QKF720927 QUB720923:QUB720927 RDX720923:RDX720927 RNT720923:RNT720927 RXP720923:RXP720927 SHL720923:SHL720927 SRH720923:SRH720927 TBD720923:TBD720927 TKZ720923:TKZ720927 TUV720923:TUV720927 UER720923:UER720927 UON720923:UON720927 UYJ720923:UYJ720927 VIF720923:VIF720927 VSB720923:VSB720927 WBX720923:WBX720927 WLT720923:WLT720927 WVP720923:WVP720927 H786459:H786463 JD786459:JD786463 SZ786459:SZ786463 ACV786459:ACV786463 AMR786459:AMR786463 AWN786459:AWN786463 BGJ786459:BGJ786463 BQF786459:BQF786463 CAB786459:CAB786463 CJX786459:CJX786463 CTT786459:CTT786463 DDP786459:DDP786463 DNL786459:DNL786463 DXH786459:DXH786463 EHD786459:EHD786463 EQZ786459:EQZ786463 FAV786459:FAV786463 FKR786459:FKR786463 FUN786459:FUN786463 GEJ786459:GEJ786463 GOF786459:GOF786463 GYB786459:GYB786463 HHX786459:HHX786463 HRT786459:HRT786463 IBP786459:IBP786463 ILL786459:ILL786463 IVH786459:IVH786463 JFD786459:JFD786463 JOZ786459:JOZ786463 JYV786459:JYV786463 KIR786459:KIR786463 KSN786459:KSN786463 LCJ786459:LCJ786463 LMF786459:LMF786463 LWB786459:LWB786463 MFX786459:MFX786463 MPT786459:MPT786463 MZP786459:MZP786463 NJL786459:NJL786463 NTH786459:NTH786463 ODD786459:ODD786463 OMZ786459:OMZ786463 OWV786459:OWV786463 PGR786459:PGR786463 PQN786459:PQN786463 QAJ786459:QAJ786463 QKF786459:QKF786463 QUB786459:QUB786463 RDX786459:RDX786463 RNT786459:RNT786463 RXP786459:RXP786463 SHL786459:SHL786463 SRH786459:SRH786463 TBD786459:TBD786463 TKZ786459:TKZ786463 TUV786459:TUV786463 UER786459:UER786463 UON786459:UON786463 UYJ786459:UYJ786463 VIF786459:VIF786463 VSB786459:VSB786463 WBX786459:WBX786463 WLT786459:WLT786463 WVP786459:WVP786463 H851995:H851999 JD851995:JD851999 SZ851995:SZ851999 ACV851995:ACV851999 AMR851995:AMR851999 AWN851995:AWN851999 BGJ851995:BGJ851999 BQF851995:BQF851999 CAB851995:CAB851999 CJX851995:CJX851999 CTT851995:CTT851999 DDP851995:DDP851999 DNL851995:DNL851999 DXH851995:DXH851999 EHD851995:EHD851999 EQZ851995:EQZ851999 FAV851995:FAV851999 FKR851995:FKR851999 FUN851995:FUN851999 GEJ851995:GEJ851999 GOF851995:GOF851999 GYB851995:GYB851999 HHX851995:HHX851999 HRT851995:HRT851999 IBP851995:IBP851999 ILL851995:ILL851999 IVH851995:IVH851999 JFD851995:JFD851999 JOZ851995:JOZ851999 JYV851995:JYV851999 KIR851995:KIR851999 KSN851995:KSN851999 LCJ851995:LCJ851999 LMF851995:LMF851999 LWB851995:LWB851999 MFX851995:MFX851999 MPT851995:MPT851999 MZP851995:MZP851999 NJL851995:NJL851999 NTH851995:NTH851999 ODD851995:ODD851999 OMZ851995:OMZ851999 OWV851995:OWV851999 PGR851995:PGR851999 PQN851995:PQN851999 QAJ851995:QAJ851999 QKF851995:QKF851999 QUB851995:QUB851999 RDX851995:RDX851999 RNT851995:RNT851999 RXP851995:RXP851999 SHL851995:SHL851999 SRH851995:SRH851999 TBD851995:TBD851999 TKZ851995:TKZ851999 TUV851995:TUV851999 UER851995:UER851999 UON851995:UON851999 UYJ851995:UYJ851999 VIF851995:VIF851999 VSB851995:VSB851999 WBX851995:WBX851999 WLT851995:WLT851999 WVP851995:WVP851999 H917531:H917535 JD917531:JD917535 SZ917531:SZ917535 ACV917531:ACV917535 AMR917531:AMR917535 AWN917531:AWN917535 BGJ917531:BGJ917535 BQF917531:BQF917535 CAB917531:CAB917535 CJX917531:CJX917535 CTT917531:CTT917535 DDP917531:DDP917535 DNL917531:DNL917535 DXH917531:DXH917535 EHD917531:EHD917535 EQZ917531:EQZ917535 FAV917531:FAV917535 FKR917531:FKR917535 FUN917531:FUN917535 GEJ917531:GEJ917535 GOF917531:GOF917535 GYB917531:GYB917535 HHX917531:HHX917535 HRT917531:HRT917535 IBP917531:IBP917535 ILL917531:ILL917535 IVH917531:IVH917535 JFD917531:JFD917535 JOZ917531:JOZ917535 JYV917531:JYV917535 KIR917531:KIR917535 KSN917531:KSN917535 LCJ917531:LCJ917535 LMF917531:LMF917535 LWB917531:LWB917535 MFX917531:MFX917535 MPT917531:MPT917535 MZP917531:MZP917535 NJL917531:NJL917535 NTH917531:NTH917535 ODD917531:ODD917535 OMZ917531:OMZ917535 OWV917531:OWV917535 PGR917531:PGR917535 PQN917531:PQN917535 QAJ917531:QAJ917535 QKF917531:QKF917535 QUB917531:QUB917535 RDX917531:RDX917535 RNT917531:RNT917535 RXP917531:RXP917535 SHL917531:SHL917535 SRH917531:SRH917535 TBD917531:TBD917535 TKZ917531:TKZ917535 TUV917531:TUV917535 UER917531:UER917535 UON917531:UON917535 UYJ917531:UYJ917535 VIF917531:VIF917535 VSB917531:VSB917535 WBX917531:WBX917535 WLT917531:WLT917535 WVP917531:WVP917535 H983067:H983071 JD983067:JD983071 SZ983067:SZ983071 ACV983067:ACV983071 AMR983067:AMR983071 AWN983067:AWN983071 BGJ983067:BGJ983071 BQF983067:BQF983071 CAB983067:CAB983071 CJX983067:CJX983071 CTT983067:CTT983071 DDP983067:DDP983071 DNL983067:DNL983071 DXH983067:DXH983071 EHD983067:EHD983071 EQZ983067:EQZ983071 FAV983067:FAV983071 FKR983067:FKR983071 FUN983067:FUN983071 GEJ983067:GEJ983071 GOF983067:GOF983071 GYB983067:GYB983071 HHX983067:HHX983071 HRT983067:HRT983071 IBP983067:IBP983071 ILL983067:ILL983071 IVH983067:IVH983071 JFD983067:JFD983071 JOZ983067:JOZ983071 JYV983067:JYV983071 KIR983067:KIR983071 KSN983067:KSN983071 LCJ983067:LCJ983071 LMF983067:LMF983071 LWB983067:LWB983071 MFX983067:MFX983071 MPT983067:MPT983071 MZP983067:MZP983071 NJL983067:NJL983071 NTH983067:NTH983071 ODD983067:ODD983071 OMZ983067:OMZ983071 OWV983067:OWV983071 PGR983067:PGR983071 PQN983067:PQN983071 QAJ983067:QAJ983071 QKF983067:QKF983071 QUB983067:QUB983071 RDX983067:RDX983071 RNT983067:RNT983071 RXP983067:RXP983071 SHL983067:SHL983071 SRH983067:SRH983071 TBD983067:TBD983071 TKZ983067:TKZ983071 TUV983067:TUV983071 UER983067:UER983071 UON983067:UON983071 UYJ983067:UYJ983071 VIF983067:VIF983071 VSB983067:VSB983071 WBX983067:WBX983071 WLT983067:WLT983071 WVP983067:WVP983071 H33:H37 JD33:JD37 SZ33:SZ37 ACV33:ACV37 AMR33:AMR37 AWN33:AWN37 BGJ33:BGJ37 BQF33:BQF37 CAB33:CAB37 CJX33:CJX37 CTT33:CTT37 DDP33:DDP37 DNL33:DNL37 DXH33:DXH37 EHD33:EHD37 EQZ33:EQZ37 FAV33:FAV37 FKR33:FKR37 FUN33:FUN37 GEJ33:GEJ37 GOF33:GOF37 GYB33:GYB37 HHX33:HHX37 HRT33:HRT37 IBP33:IBP37 ILL33:ILL37 IVH33:IVH37 JFD33:JFD37 JOZ33:JOZ37 JYV33:JYV37 KIR33:KIR37 KSN33:KSN37 LCJ33:LCJ37 LMF33:LMF37 LWB33:LWB37 MFX33:MFX37 MPT33:MPT37 MZP33:MZP37 NJL33:NJL37 NTH33:NTH37 ODD33:ODD37 OMZ33:OMZ37 OWV33:OWV37 PGR33:PGR37 PQN33:PQN37 QAJ33:QAJ37 QKF33:QKF37 QUB33:QUB37 RDX33:RDX37 RNT33:RNT37 RXP33:RXP37 SHL33:SHL37 SRH33:SRH37 TBD33:TBD37 TKZ33:TKZ37 TUV33:TUV37 UER33:UER37 UON33:UON37 UYJ33:UYJ37 VIF33:VIF37 VSB33:VSB37 WBX33:WBX37 WLT33:WLT37 WVP33:WVP37 H65569:H65573 JD65569:JD65573 SZ65569:SZ65573 ACV65569:ACV65573 AMR65569:AMR65573 AWN65569:AWN65573 BGJ65569:BGJ65573 BQF65569:BQF65573 CAB65569:CAB65573 CJX65569:CJX65573 CTT65569:CTT65573 DDP65569:DDP65573 DNL65569:DNL65573 DXH65569:DXH65573 EHD65569:EHD65573 EQZ65569:EQZ65573 FAV65569:FAV65573 FKR65569:FKR65573 FUN65569:FUN65573 GEJ65569:GEJ65573 GOF65569:GOF65573 GYB65569:GYB65573 HHX65569:HHX65573 HRT65569:HRT65573 IBP65569:IBP65573 ILL65569:ILL65573 IVH65569:IVH65573 JFD65569:JFD65573 JOZ65569:JOZ65573 JYV65569:JYV65573 KIR65569:KIR65573 KSN65569:KSN65573 LCJ65569:LCJ65573 LMF65569:LMF65573 LWB65569:LWB65573 MFX65569:MFX65573 MPT65569:MPT65573 MZP65569:MZP65573 NJL65569:NJL65573 NTH65569:NTH65573 ODD65569:ODD65573 OMZ65569:OMZ65573 OWV65569:OWV65573 PGR65569:PGR65573 PQN65569:PQN65573 QAJ65569:QAJ65573 QKF65569:QKF65573 QUB65569:QUB65573 RDX65569:RDX65573 RNT65569:RNT65573 RXP65569:RXP65573 SHL65569:SHL65573 SRH65569:SRH65573 TBD65569:TBD65573 TKZ65569:TKZ65573 TUV65569:TUV65573 UER65569:UER65573 UON65569:UON65573 UYJ65569:UYJ65573 VIF65569:VIF65573 VSB65569:VSB65573 WBX65569:WBX65573 WLT65569:WLT65573 WVP65569:WVP65573 H131105:H131109 JD131105:JD131109 SZ131105:SZ131109 ACV131105:ACV131109 AMR131105:AMR131109 AWN131105:AWN131109 BGJ131105:BGJ131109 BQF131105:BQF131109 CAB131105:CAB131109 CJX131105:CJX131109 CTT131105:CTT131109 DDP131105:DDP131109 DNL131105:DNL131109 DXH131105:DXH131109 EHD131105:EHD131109 EQZ131105:EQZ131109 FAV131105:FAV131109 FKR131105:FKR131109 FUN131105:FUN131109 GEJ131105:GEJ131109 GOF131105:GOF131109 GYB131105:GYB131109 HHX131105:HHX131109 HRT131105:HRT131109 IBP131105:IBP131109 ILL131105:ILL131109 IVH131105:IVH131109 JFD131105:JFD131109 JOZ131105:JOZ131109 JYV131105:JYV131109 KIR131105:KIR131109 KSN131105:KSN131109 LCJ131105:LCJ131109 LMF131105:LMF131109 LWB131105:LWB131109 MFX131105:MFX131109 MPT131105:MPT131109 MZP131105:MZP131109 NJL131105:NJL131109 NTH131105:NTH131109 ODD131105:ODD131109 OMZ131105:OMZ131109 OWV131105:OWV131109 PGR131105:PGR131109 PQN131105:PQN131109 QAJ131105:QAJ131109 QKF131105:QKF131109 QUB131105:QUB131109 RDX131105:RDX131109 RNT131105:RNT131109 RXP131105:RXP131109 SHL131105:SHL131109 SRH131105:SRH131109 TBD131105:TBD131109 TKZ131105:TKZ131109 TUV131105:TUV131109 UER131105:UER131109 UON131105:UON131109 UYJ131105:UYJ131109 VIF131105:VIF131109 VSB131105:VSB131109 WBX131105:WBX131109 WLT131105:WLT131109 WVP131105:WVP131109 H196641:H196645 JD196641:JD196645 SZ196641:SZ196645 ACV196641:ACV196645 AMR196641:AMR196645 AWN196641:AWN196645 BGJ196641:BGJ196645 BQF196641:BQF196645 CAB196641:CAB196645 CJX196641:CJX196645 CTT196641:CTT196645 DDP196641:DDP196645 DNL196641:DNL196645 DXH196641:DXH196645 EHD196641:EHD196645 EQZ196641:EQZ196645 FAV196641:FAV196645 FKR196641:FKR196645 FUN196641:FUN196645 GEJ196641:GEJ196645 GOF196641:GOF196645 GYB196641:GYB196645 HHX196641:HHX196645 HRT196641:HRT196645 IBP196641:IBP196645 ILL196641:ILL196645 IVH196641:IVH196645 JFD196641:JFD196645 JOZ196641:JOZ196645 JYV196641:JYV196645 KIR196641:KIR196645 KSN196641:KSN196645 LCJ196641:LCJ196645 LMF196641:LMF196645 LWB196641:LWB196645 MFX196641:MFX196645 MPT196641:MPT196645 MZP196641:MZP196645 NJL196641:NJL196645 NTH196641:NTH196645 ODD196641:ODD196645 OMZ196641:OMZ196645 OWV196641:OWV196645 PGR196641:PGR196645 PQN196641:PQN196645 QAJ196641:QAJ196645 QKF196641:QKF196645 QUB196641:QUB196645 RDX196641:RDX196645 RNT196641:RNT196645 RXP196641:RXP196645 SHL196641:SHL196645 SRH196641:SRH196645 TBD196641:TBD196645 TKZ196641:TKZ196645 TUV196641:TUV196645 UER196641:UER196645 UON196641:UON196645 UYJ196641:UYJ196645 VIF196641:VIF196645 VSB196641:VSB196645 WBX196641:WBX196645 WLT196641:WLT196645 WVP196641:WVP196645 H262177:H262181 JD262177:JD262181 SZ262177:SZ262181 ACV262177:ACV262181 AMR262177:AMR262181 AWN262177:AWN262181 BGJ262177:BGJ262181 BQF262177:BQF262181 CAB262177:CAB262181 CJX262177:CJX262181 CTT262177:CTT262181 DDP262177:DDP262181 DNL262177:DNL262181 DXH262177:DXH262181 EHD262177:EHD262181 EQZ262177:EQZ262181 FAV262177:FAV262181 FKR262177:FKR262181 FUN262177:FUN262181 GEJ262177:GEJ262181 GOF262177:GOF262181 GYB262177:GYB262181 HHX262177:HHX262181 HRT262177:HRT262181 IBP262177:IBP262181 ILL262177:ILL262181 IVH262177:IVH262181 JFD262177:JFD262181 JOZ262177:JOZ262181 JYV262177:JYV262181 KIR262177:KIR262181 KSN262177:KSN262181 LCJ262177:LCJ262181 LMF262177:LMF262181 LWB262177:LWB262181 MFX262177:MFX262181 MPT262177:MPT262181 MZP262177:MZP262181 NJL262177:NJL262181 NTH262177:NTH262181 ODD262177:ODD262181 OMZ262177:OMZ262181 OWV262177:OWV262181 PGR262177:PGR262181 PQN262177:PQN262181 QAJ262177:QAJ262181 QKF262177:QKF262181 QUB262177:QUB262181 RDX262177:RDX262181 RNT262177:RNT262181 RXP262177:RXP262181 SHL262177:SHL262181 SRH262177:SRH262181 TBD262177:TBD262181 TKZ262177:TKZ262181 TUV262177:TUV262181 UER262177:UER262181 UON262177:UON262181 UYJ262177:UYJ262181 VIF262177:VIF262181 VSB262177:VSB262181 WBX262177:WBX262181 WLT262177:WLT262181 WVP262177:WVP262181 H327713:H327717 JD327713:JD327717 SZ327713:SZ327717 ACV327713:ACV327717 AMR327713:AMR327717 AWN327713:AWN327717 BGJ327713:BGJ327717 BQF327713:BQF327717 CAB327713:CAB327717 CJX327713:CJX327717 CTT327713:CTT327717 DDP327713:DDP327717 DNL327713:DNL327717 DXH327713:DXH327717 EHD327713:EHD327717 EQZ327713:EQZ327717 FAV327713:FAV327717 FKR327713:FKR327717 FUN327713:FUN327717 GEJ327713:GEJ327717 GOF327713:GOF327717 GYB327713:GYB327717 HHX327713:HHX327717 HRT327713:HRT327717 IBP327713:IBP327717 ILL327713:ILL327717 IVH327713:IVH327717 JFD327713:JFD327717 JOZ327713:JOZ327717 JYV327713:JYV327717 KIR327713:KIR327717 KSN327713:KSN327717 LCJ327713:LCJ327717 LMF327713:LMF327717 LWB327713:LWB327717 MFX327713:MFX327717 MPT327713:MPT327717 MZP327713:MZP327717 NJL327713:NJL327717 NTH327713:NTH327717 ODD327713:ODD327717 OMZ327713:OMZ327717 OWV327713:OWV327717 PGR327713:PGR327717 PQN327713:PQN327717 QAJ327713:QAJ327717 QKF327713:QKF327717 QUB327713:QUB327717 RDX327713:RDX327717 RNT327713:RNT327717 RXP327713:RXP327717 SHL327713:SHL327717 SRH327713:SRH327717 TBD327713:TBD327717 TKZ327713:TKZ327717 TUV327713:TUV327717 UER327713:UER327717 UON327713:UON327717 UYJ327713:UYJ327717 VIF327713:VIF327717 VSB327713:VSB327717 WBX327713:WBX327717 WLT327713:WLT327717 WVP327713:WVP327717 H393249:H393253 JD393249:JD393253 SZ393249:SZ393253 ACV393249:ACV393253 AMR393249:AMR393253 AWN393249:AWN393253 BGJ393249:BGJ393253 BQF393249:BQF393253 CAB393249:CAB393253 CJX393249:CJX393253 CTT393249:CTT393253 DDP393249:DDP393253 DNL393249:DNL393253 DXH393249:DXH393253 EHD393249:EHD393253 EQZ393249:EQZ393253 FAV393249:FAV393253 FKR393249:FKR393253 FUN393249:FUN393253 GEJ393249:GEJ393253 GOF393249:GOF393253 GYB393249:GYB393253 HHX393249:HHX393253 HRT393249:HRT393253 IBP393249:IBP393253 ILL393249:ILL393253 IVH393249:IVH393253 JFD393249:JFD393253 JOZ393249:JOZ393253 JYV393249:JYV393253 KIR393249:KIR393253 KSN393249:KSN393253 LCJ393249:LCJ393253 LMF393249:LMF393253 LWB393249:LWB393253 MFX393249:MFX393253 MPT393249:MPT393253 MZP393249:MZP393253 NJL393249:NJL393253 NTH393249:NTH393253 ODD393249:ODD393253 OMZ393249:OMZ393253 OWV393249:OWV393253 PGR393249:PGR393253 PQN393249:PQN393253 QAJ393249:QAJ393253 QKF393249:QKF393253 QUB393249:QUB393253 RDX393249:RDX393253 RNT393249:RNT393253 RXP393249:RXP393253 SHL393249:SHL393253 SRH393249:SRH393253 TBD393249:TBD393253 TKZ393249:TKZ393253 TUV393249:TUV393253 UER393249:UER393253 UON393249:UON393253 UYJ393249:UYJ393253 VIF393249:VIF393253 VSB393249:VSB393253 WBX393249:WBX393253 WLT393249:WLT393253 WVP393249:WVP393253 H458785:H458789 JD458785:JD458789 SZ458785:SZ458789 ACV458785:ACV458789 AMR458785:AMR458789 AWN458785:AWN458789 BGJ458785:BGJ458789 BQF458785:BQF458789 CAB458785:CAB458789 CJX458785:CJX458789 CTT458785:CTT458789 DDP458785:DDP458789 DNL458785:DNL458789 DXH458785:DXH458789 EHD458785:EHD458789 EQZ458785:EQZ458789 FAV458785:FAV458789 FKR458785:FKR458789 FUN458785:FUN458789 GEJ458785:GEJ458789 GOF458785:GOF458789 GYB458785:GYB458789 HHX458785:HHX458789 HRT458785:HRT458789 IBP458785:IBP458789 ILL458785:ILL458789 IVH458785:IVH458789 JFD458785:JFD458789 JOZ458785:JOZ458789 JYV458785:JYV458789 KIR458785:KIR458789 KSN458785:KSN458789 LCJ458785:LCJ458789 LMF458785:LMF458789 LWB458785:LWB458789 MFX458785:MFX458789 MPT458785:MPT458789 MZP458785:MZP458789 NJL458785:NJL458789 NTH458785:NTH458789 ODD458785:ODD458789 OMZ458785:OMZ458789 OWV458785:OWV458789 PGR458785:PGR458789 PQN458785:PQN458789 QAJ458785:QAJ458789 QKF458785:QKF458789 QUB458785:QUB458789 RDX458785:RDX458789 RNT458785:RNT458789 RXP458785:RXP458789 SHL458785:SHL458789 SRH458785:SRH458789 TBD458785:TBD458789 TKZ458785:TKZ458789 TUV458785:TUV458789 UER458785:UER458789 UON458785:UON458789 UYJ458785:UYJ458789 VIF458785:VIF458789 VSB458785:VSB458789 WBX458785:WBX458789 WLT458785:WLT458789 WVP458785:WVP458789 H524321:H524325 JD524321:JD524325 SZ524321:SZ524325 ACV524321:ACV524325 AMR524321:AMR524325 AWN524321:AWN524325 BGJ524321:BGJ524325 BQF524321:BQF524325 CAB524321:CAB524325 CJX524321:CJX524325 CTT524321:CTT524325 DDP524321:DDP524325 DNL524321:DNL524325 DXH524321:DXH524325 EHD524321:EHD524325 EQZ524321:EQZ524325 FAV524321:FAV524325 FKR524321:FKR524325 FUN524321:FUN524325 GEJ524321:GEJ524325 GOF524321:GOF524325 GYB524321:GYB524325 HHX524321:HHX524325 HRT524321:HRT524325 IBP524321:IBP524325 ILL524321:ILL524325 IVH524321:IVH524325 JFD524321:JFD524325 JOZ524321:JOZ524325 JYV524321:JYV524325 KIR524321:KIR524325 KSN524321:KSN524325 LCJ524321:LCJ524325 LMF524321:LMF524325 LWB524321:LWB524325 MFX524321:MFX524325 MPT524321:MPT524325 MZP524321:MZP524325 NJL524321:NJL524325 NTH524321:NTH524325 ODD524321:ODD524325 OMZ524321:OMZ524325 OWV524321:OWV524325 PGR524321:PGR524325 PQN524321:PQN524325 QAJ524321:QAJ524325 QKF524321:QKF524325 QUB524321:QUB524325 RDX524321:RDX524325 RNT524321:RNT524325 RXP524321:RXP524325 SHL524321:SHL524325 SRH524321:SRH524325 TBD524321:TBD524325 TKZ524321:TKZ524325 TUV524321:TUV524325 UER524321:UER524325 UON524321:UON524325 UYJ524321:UYJ524325 VIF524321:VIF524325 VSB524321:VSB524325 WBX524321:WBX524325 WLT524321:WLT524325 WVP524321:WVP524325 H589857:H589861 JD589857:JD589861 SZ589857:SZ589861 ACV589857:ACV589861 AMR589857:AMR589861 AWN589857:AWN589861 BGJ589857:BGJ589861 BQF589857:BQF589861 CAB589857:CAB589861 CJX589857:CJX589861 CTT589857:CTT589861 DDP589857:DDP589861 DNL589857:DNL589861 DXH589857:DXH589861 EHD589857:EHD589861 EQZ589857:EQZ589861 FAV589857:FAV589861 FKR589857:FKR589861 FUN589857:FUN589861 GEJ589857:GEJ589861 GOF589857:GOF589861 GYB589857:GYB589861 HHX589857:HHX589861 HRT589857:HRT589861 IBP589857:IBP589861 ILL589857:ILL589861 IVH589857:IVH589861 JFD589857:JFD589861 JOZ589857:JOZ589861 JYV589857:JYV589861 KIR589857:KIR589861 KSN589857:KSN589861 LCJ589857:LCJ589861 LMF589857:LMF589861 LWB589857:LWB589861 MFX589857:MFX589861 MPT589857:MPT589861 MZP589857:MZP589861 NJL589857:NJL589861 NTH589857:NTH589861 ODD589857:ODD589861 OMZ589857:OMZ589861 OWV589857:OWV589861 PGR589857:PGR589861 PQN589857:PQN589861 QAJ589857:QAJ589861 QKF589857:QKF589861 QUB589857:QUB589861 RDX589857:RDX589861 RNT589857:RNT589861 RXP589857:RXP589861 SHL589857:SHL589861 SRH589857:SRH589861 TBD589857:TBD589861 TKZ589857:TKZ589861 TUV589857:TUV589861 UER589857:UER589861 UON589857:UON589861 UYJ589857:UYJ589861 VIF589857:VIF589861 VSB589857:VSB589861 WBX589857:WBX589861 WLT589857:WLT589861 WVP589857:WVP589861 H655393:H655397 JD655393:JD655397 SZ655393:SZ655397 ACV655393:ACV655397 AMR655393:AMR655397 AWN655393:AWN655397 BGJ655393:BGJ655397 BQF655393:BQF655397 CAB655393:CAB655397 CJX655393:CJX655397 CTT655393:CTT655397 DDP655393:DDP655397 DNL655393:DNL655397 DXH655393:DXH655397 EHD655393:EHD655397 EQZ655393:EQZ655397 FAV655393:FAV655397 FKR655393:FKR655397 FUN655393:FUN655397 GEJ655393:GEJ655397 GOF655393:GOF655397 GYB655393:GYB655397 HHX655393:HHX655397 HRT655393:HRT655397 IBP655393:IBP655397 ILL655393:ILL655397 IVH655393:IVH655397 JFD655393:JFD655397 JOZ655393:JOZ655397 JYV655393:JYV655397 KIR655393:KIR655397 KSN655393:KSN655397 LCJ655393:LCJ655397 LMF655393:LMF655397 LWB655393:LWB655397 MFX655393:MFX655397 MPT655393:MPT655397 MZP655393:MZP655397 NJL655393:NJL655397 NTH655393:NTH655397 ODD655393:ODD655397 OMZ655393:OMZ655397 OWV655393:OWV655397 PGR655393:PGR655397 PQN655393:PQN655397 QAJ655393:QAJ655397 QKF655393:QKF655397 QUB655393:QUB655397 RDX655393:RDX655397 RNT655393:RNT655397 RXP655393:RXP655397 SHL655393:SHL655397 SRH655393:SRH655397 TBD655393:TBD655397 TKZ655393:TKZ655397 TUV655393:TUV655397 UER655393:UER655397 UON655393:UON655397 UYJ655393:UYJ655397 VIF655393:VIF655397 VSB655393:VSB655397 WBX655393:WBX655397 WLT655393:WLT655397 WVP655393:WVP655397 H720929:H720933 JD720929:JD720933 SZ720929:SZ720933 ACV720929:ACV720933 AMR720929:AMR720933 AWN720929:AWN720933 BGJ720929:BGJ720933 BQF720929:BQF720933 CAB720929:CAB720933 CJX720929:CJX720933 CTT720929:CTT720933 DDP720929:DDP720933 DNL720929:DNL720933 DXH720929:DXH720933 EHD720929:EHD720933 EQZ720929:EQZ720933 FAV720929:FAV720933 FKR720929:FKR720933 FUN720929:FUN720933 GEJ720929:GEJ720933 GOF720929:GOF720933 GYB720929:GYB720933 HHX720929:HHX720933 HRT720929:HRT720933 IBP720929:IBP720933 ILL720929:ILL720933 IVH720929:IVH720933 JFD720929:JFD720933 JOZ720929:JOZ720933 JYV720929:JYV720933 KIR720929:KIR720933 KSN720929:KSN720933 LCJ720929:LCJ720933 LMF720929:LMF720933 LWB720929:LWB720933 MFX720929:MFX720933 MPT720929:MPT720933 MZP720929:MZP720933 NJL720929:NJL720933 NTH720929:NTH720933 ODD720929:ODD720933 OMZ720929:OMZ720933 OWV720929:OWV720933 PGR720929:PGR720933 PQN720929:PQN720933 QAJ720929:QAJ720933 QKF720929:QKF720933 QUB720929:QUB720933 RDX720929:RDX720933 RNT720929:RNT720933 RXP720929:RXP720933 SHL720929:SHL720933 SRH720929:SRH720933 TBD720929:TBD720933 TKZ720929:TKZ720933 TUV720929:TUV720933 UER720929:UER720933 UON720929:UON720933 UYJ720929:UYJ720933 VIF720929:VIF720933 VSB720929:VSB720933 WBX720929:WBX720933 WLT720929:WLT720933 WVP720929:WVP720933 H786465:H786469 JD786465:JD786469 SZ786465:SZ786469 ACV786465:ACV786469 AMR786465:AMR786469 AWN786465:AWN786469 BGJ786465:BGJ786469 BQF786465:BQF786469 CAB786465:CAB786469 CJX786465:CJX786469 CTT786465:CTT786469 DDP786465:DDP786469 DNL786465:DNL786469 DXH786465:DXH786469 EHD786465:EHD786469 EQZ786465:EQZ786469 FAV786465:FAV786469 FKR786465:FKR786469 FUN786465:FUN786469 GEJ786465:GEJ786469 GOF786465:GOF786469 GYB786465:GYB786469 HHX786465:HHX786469 HRT786465:HRT786469 IBP786465:IBP786469 ILL786465:ILL786469 IVH786465:IVH786469 JFD786465:JFD786469 JOZ786465:JOZ786469 JYV786465:JYV786469 KIR786465:KIR786469 KSN786465:KSN786469 LCJ786465:LCJ786469 LMF786465:LMF786469 LWB786465:LWB786469 MFX786465:MFX786469 MPT786465:MPT786469 MZP786465:MZP786469 NJL786465:NJL786469 NTH786465:NTH786469 ODD786465:ODD786469 OMZ786465:OMZ786469 OWV786465:OWV786469 PGR786465:PGR786469 PQN786465:PQN786469 QAJ786465:QAJ786469 QKF786465:QKF786469 QUB786465:QUB786469 RDX786465:RDX786469 RNT786465:RNT786469 RXP786465:RXP786469 SHL786465:SHL786469 SRH786465:SRH786469 TBD786465:TBD786469 TKZ786465:TKZ786469 TUV786465:TUV786469 UER786465:UER786469 UON786465:UON786469 UYJ786465:UYJ786469 VIF786465:VIF786469 VSB786465:VSB786469 WBX786465:WBX786469 WLT786465:WLT786469 WVP786465:WVP786469 H852001:H852005 JD852001:JD852005 SZ852001:SZ852005 ACV852001:ACV852005 AMR852001:AMR852005 AWN852001:AWN852005 BGJ852001:BGJ852005 BQF852001:BQF852005 CAB852001:CAB852005 CJX852001:CJX852005 CTT852001:CTT852005 DDP852001:DDP852005 DNL852001:DNL852005 DXH852001:DXH852005 EHD852001:EHD852005 EQZ852001:EQZ852005 FAV852001:FAV852005 FKR852001:FKR852005 FUN852001:FUN852005 GEJ852001:GEJ852005 GOF852001:GOF852005 GYB852001:GYB852005 HHX852001:HHX852005 HRT852001:HRT852005 IBP852001:IBP852005 ILL852001:ILL852005 IVH852001:IVH852005 JFD852001:JFD852005 JOZ852001:JOZ852005 JYV852001:JYV852005 KIR852001:KIR852005 KSN852001:KSN852005 LCJ852001:LCJ852005 LMF852001:LMF852005 LWB852001:LWB852005 MFX852001:MFX852005 MPT852001:MPT852005 MZP852001:MZP852005 NJL852001:NJL852005 NTH852001:NTH852005 ODD852001:ODD852005 OMZ852001:OMZ852005 OWV852001:OWV852005 PGR852001:PGR852005 PQN852001:PQN852005 QAJ852001:QAJ852005 QKF852001:QKF852005 QUB852001:QUB852005 RDX852001:RDX852005 RNT852001:RNT852005 RXP852001:RXP852005 SHL852001:SHL852005 SRH852001:SRH852005 TBD852001:TBD852005 TKZ852001:TKZ852005 TUV852001:TUV852005 UER852001:UER852005 UON852001:UON852005 UYJ852001:UYJ852005 VIF852001:VIF852005 VSB852001:VSB852005 WBX852001:WBX852005 WLT852001:WLT852005 WVP852001:WVP852005 H917537:H917541 JD917537:JD917541 SZ917537:SZ917541 ACV917537:ACV917541 AMR917537:AMR917541 AWN917537:AWN917541 BGJ917537:BGJ917541 BQF917537:BQF917541 CAB917537:CAB917541 CJX917537:CJX917541 CTT917537:CTT917541 DDP917537:DDP917541 DNL917537:DNL917541 DXH917537:DXH917541 EHD917537:EHD917541 EQZ917537:EQZ917541 FAV917537:FAV917541 FKR917537:FKR917541 FUN917537:FUN917541 GEJ917537:GEJ917541 GOF917537:GOF917541 GYB917537:GYB917541 HHX917537:HHX917541 HRT917537:HRT917541 IBP917537:IBP917541 ILL917537:ILL917541 IVH917537:IVH917541 JFD917537:JFD917541 JOZ917537:JOZ917541 JYV917537:JYV917541 KIR917537:KIR917541 KSN917537:KSN917541 LCJ917537:LCJ917541 LMF917537:LMF917541 LWB917537:LWB917541 MFX917537:MFX917541 MPT917537:MPT917541 MZP917537:MZP917541 NJL917537:NJL917541 NTH917537:NTH917541 ODD917537:ODD917541 OMZ917537:OMZ917541 OWV917537:OWV917541 PGR917537:PGR917541 PQN917537:PQN917541 QAJ917537:QAJ917541 QKF917537:QKF917541 QUB917537:QUB917541 RDX917537:RDX917541 RNT917537:RNT917541 RXP917537:RXP917541 SHL917537:SHL917541 SRH917537:SRH917541 TBD917537:TBD917541 TKZ917537:TKZ917541 TUV917537:TUV917541 UER917537:UER917541 UON917537:UON917541 UYJ917537:UYJ917541 VIF917537:VIF917541 VSB917537:VSB917541 WBX917537:WBX917541 WLT917537:WLT917541 WVP917537:WVP917541 H983073:H983077 JD983073:JD983077 SZ983073:SZ983077 ACV983073:ACV983077 AMR983073:AMR983077 AWN983073:AWN983077 BGJ983073:BGJ983077 BQF983073:BQF983077 CAB983073:CAB983077 CJX983073:CJX983077 CTT983073:CTT983077 DDP983073:DDP983077 DNL983073:DNL983077 DXH983073:DXH983077 EHD983073:EHD983077 EQZ983073:EQZ983077 FAV983073:FAV983077 FKR983073:FKR983077 FUN983073:FUN983077 GEJ983073:GEJ983077 GOF983073:GOF983077 GYB983073:GYB983077 HHX983073:HHX983077 HRT983073:HRT983077 IBP983073:IBP983077 ILL983073:ILL983077 IVH983073:IVH983077 JFD983073:JFD983077 JOZ983073:JOZ983077 JYV983073:JYV983077 KIR983073:KIR983077 KSN983073:KSN983077 LCJ983073:LCJ983077 LMF983073:LMF983077 LWB983073:LWB983077 MFX983073:MFX983077 MPT983073:MPT983077 MZP983073:MZP983077 NJL983073:NJL983077 NTH983073:NTH983077 ODD983073:ODD983077 OMZ983073:OMZ983077 OWV983073:OWV983077 PGR983073:PGR983077 PQN983073:PQN983077 QAJ983073:QAJ983077 QKF983073:QKF983077 QUB983073:QUB983077 RDX983073:RDX983077 RNT983073:RNT983077 RXP983073:RXP983077 SHL983073:SHL983077 SRH983073:SRH983077 TBD983073:TBD983077 TKZ983073:TKZ983077 TUV983073:TUV983077 UER983073:UER983077 UON983073:UON983077 UYJ983073:UYJ983077 VIF983073:VIF983077 VSB983073:VSB983077 WBX983073:WBX983077 WLT983073:WLT983077 WVP983073:WVP983077" xr:uid="{34602822-F032-4579-BB34-90F0B10A2D07}">
      <formula1>PlanRange</formula1>
    </dataValidation>
    <dataValidation type="list" allowBlank="1" showInputMessage="1" showErrorMessage="1"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xr:uid="{56A8FD24-D44F-4101-8FD3-7A596525F3F2}">
      <formula1>PN</formula1>
    </dataValidation>
  </dataValidations>
  <pageMargins left="0.45" right="0.45" top="0.25" bottom="0.25" header="0.3" footer="0.3"/>
  <pageSetup paperSize="9" scale="63" fitToHeight="0" orientation="landscape" horizontalDpi="1200" verticalDpi="1200" r:id="rId1"/>
  <headerFooter>
    <oddHeader>&amp;L&amp;B Confidential&amp;B&amp;C&amp;D&amp;RPage &amp;P</oddHeader>
    <oddFooter>&amp;Z&amp;F&amp;RPage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Goto_Start">
                <anchor moveWithCells="1" sizeWithCells="1">
                  <from>
                    <xdr:col>2</xdr:col>
                    <xdr:colOff>76200</xdr:colOff>
                    <xdr:row>0</xdr:row>
                    <xdr:rowOff>85725</xdr:rowOff>
                  </from>
                  <to>
                    <xdr:col>2</xdr:col>
                    <xdr:colOff>1000125</xdr:colOff>
                    <xdr:row>0</xdr:row>
                    <xdr:rowOff>276225</xdr:rowOff>
                  </to>
                </anchor>
              </controlPr>
            </control>
          </mc:Choice>
        </mc:AlternateContent>
        <mc:AlternateContent xmlns:mc="http://schemas.openxmlformats.org/markup-compatibility/2006">
          <mc:Choice Requires="x14">
            <control shapeId="1026" r:id="rId5" name="Button 2">
              <controlPr defaultSize="0" print="0" autoFill="0" autoLine="0" autoPict="0" macro="[1]!Print12SFAS">
                <anchor moveWithCells="1" sizeWithCells="1">
                  <from>
                    <xdr:col>9</xdr:col>
                    <xdr:colOff>542925</xdr:colOff>
                    <xdr:row>0</xdr:row>
                    <xdr:rowOff>104775</xdr:rowOff>
                  </from>
                  <to>
                    <xdr:col>10</xdr:col>
                    <xdr:colOff>1343025</xdr:colOff>
                    <xdr:row>0</xdr:row>
                    <xdr:rowOff>371475</xdr:rowOff>
                  </to>
                </anchor>
              </controlPr>
            </control>
          </mc:Choice>
        </mc:AlternateContent>
        <mc:AlternateContent xmlns:mc="http://schemas.openxmlformats.org/markup-compatibility/2006">
          <mc:Choice Requires="x14">
            <control shapeId="1027" r:id="rId6" name="Button 3">
              <controlPr defaultSize="0" print="0" autoFill="0" autoPict="0">
                <anchor moveWithCells="1" sizeWithCells="1">
                  <from>
                    <xdr:col>2</xdr:col>
                    <xdr:colOff>76200</xdr:colOff>
                    <xdr:row>0</xdr:row>
                    <xdr:rowOff>85725</xdr:rowOff>
                  </from>
                  <to>
                    <xdr:col>2</xdr:col>
                    <xdr:colOff>1000125</xdr:colOff>
                    <xdr:row>0</xdr:row>
                    <xdr:rowOff>276225</xdr:rowOff>
                  </to>
                </anchor>
              </controlPr>
            </control>
          </mc:Choice>
        </mc:AlternateContent>
        <mc:AlternateContent xmlns:mc="http://schemas.openxmlformats.org/markup-compatibility/2006">
          <mc:Choice Requires="x14">
            <control shapeId="1028" r:id="rId7" name="Button 4">
              <controlPr defaultSize="0" print="0" autoFill="0" autoLine="0" autoPict="0">
                <anchor moveWithCells="1" sizeWithCells="1">
                  <from>
                    <xdr:col>9</xdr:col>
                    <xdr:colOff>542925</xdr:colOff>
                    <xdr:row>0</xdr:row>
                    <xdr:rowOff>104775</xdr:rowOff>
                  </from>
                  <to>
                    <xdr:col>10</xdr:col>
                    <xdr:colOff>1343025</xdr:colOff>
                    <xdr:row>0</xdr:row>
                    <xdr:rowOff>371475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EEF40402-8B63-422B-AE57-C2A101E48AF8}">
            <x14:dataBar minLength="0" maxLength="100" negativeBarColorSameAsPositive="1" axisPosition="none">
              <x14:cfvo type="min"/>
              <x14:cfvo type="max"/>
            </x14:dataBar>
          </x14:cfRule>
          <xm:sqref>G33:G37 G27:G31 G20:G24 G14:G18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54B75-AB34-40DE-8852-A9933533914D}">
  <sheetPr>
    <pageSetUpPr fitToPage="1"/>
  </sheetPr>
  <dimension ref="A1:G30"/>
  <sheetViews>
    <sheetView tabSelected="1" view="pageBreakPreview" topLeftCell="A22" zoomScale="115" zoomScaleNormal="115" zoomScaleSheetLayoutView="115" workbookViewId="0">
      <selection activeCell="D7" sqref="D7"/>
    </sheetView>
  </sheetViews>
  <sheetFormatPr defaultRowHeight="20.25" x14ac:dyDescent="0.3"/>
  <cols>
    <col min="1" max="1" width="9.140625" style="126"/>
    <col min="2" max="2" width="52.5703125" style="126" customWidth="1"/>
    <col min="3" max="3" width="36.7109375" style="126" customWidth="1"/>
    <col min="4" max="4" width="34.5703125" style="126" customWidth="1"/>
    <col min="5" max="5" width="35.42578125" style="126" customWidth="1"/>
    <col min="6" max="6" width="37" style="126" customWidth="1"/>
    <col min="7" max="16384" width="9.140625" style="126"/>
  </cols>
  <sheetData>
    <row r="1" spans="1:7" ht="21" thickBot="1" x14ac:dyDescent="0.35">
      <c r="A1" s="140"/>
      <c r="B1" s="136" t="s">
        <v>28</v>
      </c>
      <c r="C1" s="136" t="s">
        <v>34</v>
      </c>
      <c r="D1" s="144"/>
      <c r="E1" s="144"/>
      <c r="F1" s="144"/>
    </row>
    <row r="2" spans="1:7" ht="21" thickBot="1" x14ac:dyDescent="0.35">
      <c r="A2" s="140"/>
      <c r="B2" s="137"/>
      <c r="C2" s="137"/>
      <c r="D2" s="144"/>
      <c r="E2" s="144"/>
      <c r="F2" s="144"/>
    </row>
    <row r="3" spans="1:7" ht="21" thickBot="1" x14ac:dyDescent="0.35">
      <c r="A3" s="140"/>
      <c r="B3" s="137"/>
      <c r="C3" s="137"/>
      <c r="D3" s="144"/>
      <c r="E3" s="144"/>
      <c r="F3" s="144"/>
    </row>
    <row r="4" spans="1:7" ht="21" thickBot="1" x14ac:dyDescent="0.35">
      <c r="A4" s="140"/>
      <c r="B4" s="138" t="s">
        <v>38</v>
      </c>
      <c r="C4" s="145" t="s">
        <v>39</v>
      </c>
      <c r="D4" s="146" t="s">
        <v>40</v>
      </c>
      <c r="E4" s="147" t="s">
        <v>41</v>
      </c>
      <c r="F4" s="148" t="s">
        <v>42</v>
      </c>
    </row>
    <row r="5" spans="1:7" ht="21" thickBot="1" x14ac:dyDescent="0.35">
      <c r="A5" s="140"/>
      <c r="B5" s="139"/>
      <c r="C5" s="149"/>
      <c r="D5" s="150"/>
      <c r="E5" s="151"/>
      <c r="F5" s="152"/>
      <c r="G5" s="143"/>
    </row>
    <row r="6" spans="1:7" ht="21" thickBot="1" x14ac:dyDescent="0.35">
      <c r="A6" s="142" t="s">
        <v>80</v>
      </c>
      <c r="B6" s="130" t="s">
        <v>83</v>
      </c>
      <c r="C6" s="153"/>
      <c r="D6" s="153"/>
      <c r="E6" s="153"/>
      <c r="F6" s="153"/>
      <c r="G6" s="143"/>
    </row>
    <row r="7" spans="1:7" ht="61.5" thickBot="1" x14ac:dyDescent="0.35">
      <c r="A7" s="141">
        <v>1</v>
      </c>
      <c r="B7" s="128" t="s">
        <v>72</v>
      </c>
      <c r="C7" s="129"/>
      <c r="D7" s="129" t="str">
        <f ca="1">IFERROR(INDIRECT("11Challenge!"&amp;SUBSTITUTE(ADDRESS(1,MATCH('[1]11Challenge'!K$53,INDIRECT("'11Challenge'!$L"&amp;$B7&amp;":$U"&amp;$B7),0)+12,4),"1","")&amp;$B7),"")</f>
        <v/>
      </c>
      <c r="E7" s="129" t="str">
        <f ca="1">IFERROR(INDIRECT("11Challenge!"&amp;SUBSTITUTE(ADDRESS(1,MATCH('[1]11Challenge'!L$53,INDIRECT("'11Challenge'!$L"&amp;$B7&amp;":$U"&amp;$B7),0)+12,4),"1","")&amp;$B7),"")</f>
        <v/>
      </c>
      <c r="F7" s="129" t="str">
        <f ca="1">IFERROR(INDIRECT("11Challenge!"&amp;SUBSTITUTE(ADDRESS(1,MATCH('[1]11Challenge'!M$53,INDIRECT("'11Challenge'!$L"&amp;$B7&amp;":$U"&amp;$B7),0)+12,4),"1","")&amp;$B7),"")</f>
        <v/>
      </c>
      <c r="G7" s="143"/>
    </row>
    <row r="8" spans="1:7" ht="61.5" thickBot="1" x14ac:dyDescent="0.35">
      <c r="A8" s="141">
        <v>2</v>
      </c>
      <c r="B8" s="128" t="s">
        <v>59</v>
      </c>
      <c r="C8" s="129"/>
      <c r="D8" s="129" t="str">
        <f ca="1">IFERROR(INDIRECT("11Challenge!"&amp;SUBSTITUTE(ADDRESS(1,MATCH('[1]11Challenge'!K$53,INDIRECT("'11Challenge'!$L"&amp;$B8&amp;":$U"&amp;$B8),0)+12,4),"1","")&amp;$B8),"")</f>
        <v/>
      </c>
      <c r="E8" s="129" t="str">
        <f ca="1">IFERROR(INDIRECT("11Challenge!"&amp;SUBSTITUTE(ADDRESS(1,MATCH('[1]11Challenge'!L$53,INDIRECT("'11Challenge'!$L"&amp;$B8&amp;":$U"&amp;$B8),0)+12,4),"1","")&amp;$B8),"")</f>
        <v/>
      </c>
      <c r="F8" s="129" t="str">
        <f ca="1">IFERROR(INDIRECT("11Challenge!"&amp;SUBSTITUTE(ADDRESS(1,MATCH('[1]11Challenge'!M$53,INDIRECT("'11Challenge'!$L"&amp;$B8&amp;":$U"&amp;$B8),0)+12,4),"1","")&amp;$B8),"")</f>
        <v/>
      </c>
    </row>
    <row r="9" spans="1:7" ht="41.25" thickBot="1" x14ac:dyDescent="0.35">
      <c r="A9" s="141">
        <v>3</v>
      </c>
      <c r="B9" s="128" t="s">
        <v>60</v>
      </c>
      <c r="C9" s="129"/>
      <c r="D9" s="129" t="str">
        <f ca="1">IFERROR(INDIRECT("11Challenge!"&amp;SUBSTITUTE(ADDRESS(1,MATCH('[1]11Challenge'!K$53,INDIRECT("'11Challenge'!$L"&amp;$B9&amp;":$U"&amp;$B9),0)+12,4),"1","")&amp;$B9),"")</f>
        <v/>
      </c>
      <c r="E9" s="129" t="str">
        <f ca="1">IFERROR(INDIRECT("11Challenge!"&amp;SUBSTITUTE(ADDRESS(1,MATCH('[1]11Challenge'!L$53,INDIRECT("'11Challenge'!$L"&amp;$B9&amp;":$U"&amp;$B9),0)+12,4),"1","")&amp;$B9),"")</f>
        <v/>
      </c>
      <c r="F9" s="129" t="str">
        <f ca="1">IFERROR(INDIRECT("11Challenge!"&amp;SUBSTITUTE(ADDRESS(1,MATCH('[1]11Challenge'!M$53,INDIRECT("'11Challenge'!$L"&amp;$B9&amp;":$U"&amp;$B9),0)+12,4),"1","")&amp;$B9),"")</f>
        <v/>
      </c>
      <c r="G9" s="143"/>
    </row>
    <row r="10" spans="1:7" ht="61.5" thickBot="1" x14ac:dyDescent="0.35">
      <c r="A10" s="141">
        <v>4</v>
      </c>
      <c r="B10" s="128" t="s">
        <v>61</v>
      </c>
      <c r="C10" s="129"/>
      <c r="D10" s="129" t="str">
        <f ca="1">IFERROR(INDIRECT("11Challenge!"&amp;SUBSTITUTE(ADDRESS(1,MATCH('[1]11Challenge'!K$53,INDIRECT("'11Challenge'!$L"&amp;$B10&amp;":$U"&amp;$B10),0)+12,4),"1","")&amp;$B10),"")</f>
        <v/>
      </c>
      <c r="E10" s="129" t="str">
        <f ca="1">IFERROR(INDIRECT("11Challenge!"&amp;SUBSTITUTE(ADDRESS(1,MATCH('[1]11Challenge'!L$53,INDIRECT("'11Challenge'!$L"&amp;$B10&amp;":$U"&amp;$B10),0)+12,4),"1","")&amp;$B10),"")</f>
        <v/>
      </c>
      <c r="F10" s="129" t="str">
        <f ca="1">IFERROR(INDIRECT("11Challenge!"&amp;SUBSTITUTE(ADDRESS(1,MATCH('[1]11Challenge'!M$53,INDIRECT("'11Challenge'!$L"&amp;$B10&amp;":$U"&amp;$B10),0)+12,4),"1","")&amp;$B10),"")</f>
        <v/>
      </c>
      <c r="G10" s="143"/>
    </row>
    <row r="11" spans="1:7" ht="61.5" thickBot="1" x14ac:dyDescent="0.35">
      <c r="A11" s="141">
        <v>5</v>
      </c>
      <c r="B11" s="128" t="s">
        <v>62</v>
      </c>
      <c r="C11" s="129"/>
      <c r="D11" s="129" t="str">
        <f ca="1">IFERROR(INDIRECT("11Challenge!"&amp;SUBSTITUTE(ADDRESS(1,MATCH('[1]11Challenge'!K$53,INDIRECT("'11Challenge'!$L"&amp;$B11&amp;":$U"&amp;$B11),0)+12,4),"1","")&amp;$B11),"")</f>
        <v/>
      </c>
      <c r="E11" s="129" t="str">
        <f ca="1">IFERROR(INDIRECT("11Challenge!"&amp;SUBSTITUTE(ADDRESS(1,MATCH('[1]11Challenge'!L$53,INDIRECT("'11Challenge'!$L"&amp;$B11&amp;":$U"&amp;$B11),0)+12,4),"1","")&amp;$B11),"")</f>
        <v/>
      </c>
      <c r="F11" s="129" t="str">
        <f ca="1">IFERROR(INDIRECT("11Challenge!"&amp;SUBSTITUTE(ADDRESS(1,MATCH('[1]11Challenge'!M$53,INDIRECT("'11Challenge'!$L"&amp;$B11&amp;":$U"&amp;$B11),0)+12,4),"1","")&amp;$B11),"")</f>
        <v/>
      </c>
      <c r="G11" s="143"/>
    </row>
    <row r="12" spans="1:7" ht="21" thickBot="1" x14ac:dyDescent="0.35">
      <c r="A12" s="142" t="s">
        <v>80</v>
      </c>
      <c r="B12" s="130" t="s">
        <v>81</v>
      </c>
      <c r="C12" s="154"/>
      <c r="D12" s="154"/>
      <c r="E12" s="154"/>
      <c r="F12" s="154"/>
    </row>
    <row r="13" spans="1:7" ht="61.5" thickBot="1" x14ac:dyDescent="0.35">
      <c r="A13" s="133">
        <v>1</v>
      </c>
      <c r="B13" s="128" t="s">
        <v>75</v>
      </c>
      <c r="C13" s="131"/>
      <c r="D13" s="129" t="str">
        <f ca="1">IFERROR(INDIRECT("11Challenge!"&amp;SUBSTITUTE(ADDRESS(1,MATCH('[1]11Challenge'!K$53,INDIRECT("'11Challenge'!$L"&amp;$B13&amp;":$U"&amp;$B13),0)+12,4),"1","")&amp;$B13),"")</f>
        <v/>
      </c>
      <c r="E13" s="129" t="str">
        <f ca="1">IFERROR(INDIRECT("11Challenge!"&amp;SUBSTITUTE(ADDRESS(1,MATCH('[1]11Challenge'!L$53,INDIRECT("'11Challenge'!$L"&amp;$B13&amp;":$U"&amp;$B13),0)+12,4),"1","")&amp;$B13),"")</f>
        <v/>
      </c>
      <c r="F13" s="129" t="str">
        <f ca="1">IFERROR(INDIRECT("11Challenge!"&amp;SUBSTITUTE(ADDRESS(1,MATCH('[1]11Challenge'!M$53,INDIRECT("'11Challenge'!$L"&amp;$B13&amp;":$U"&amp;$B13),0)+12,4),"1","")&amp;$B13),"")</f>
        <v/>
      </c>
    </row>
    <row r="14" spans="1:7" ht="61.5" thickBot="1" x14ac:dyDescent="0.35">
      <c r="A14" s="133">
        <v>2</v>
      </c>
      <c r="B14" s="128" t="s">
        <v>74</v>
      </c>
      <c r="C14" s="129"/>
      <c r="D14" s="129" t="str">
        <f ca="1">IFERROR(INDIRECT("11Challenge!"&amp;SUBSTITUTE(ADDRESS(1,MATCH('[1]11Challenge'!K$53,INDIRECT("'11Challenge'!$L"&amp;$B14&amp;":$U"&amp;$B14),0)+12,4),"1","")&amp;$B14),"")</f>
        <v/>
      </c>
      <c r="E14" s="129" t="str">
        <f ca="1">IFERROR(INDIRECT("11Challenge!"&amp;SUBSTITUTE(ADDRESS(1,MATCH('[1]11Challenge'!L$53,INDIRECT("'11Challenge'!$L"&amp;$B14&amp;":$U"&amp;$B14),0)+12,4),"1","")&amp;$B14),"")</f>
        <v/>
      </c>
      <c r="F14" s="129" t="str">
        <f ca="1">IFERROR(INDIRECT("11Challenge!"&amp;SUBSTITUTE(ADDRESS(1,MATCH('[1]11Challenge'!M$53,INDIRECT("'11Challenge'!$L"&amp;$B14&amp;":$U"&amp;$B14),0)+12,4),"1","")&amp;$B14),"")</f>
        <v/>
      </c>
    </row>
    <row r="15" spans="1:7" ht="41.25" thickBot="1" x14ac:dyDescent="0.35">
      <c r="A15" s="133">
        <v>3</v>
      </c>
      <c r="B15" s="128" t="s">
        <v>76</v>
      </c>
      <c r="C15" s="129"/>
      <c r="D15" s="129" t="str">
        <f ca="1">IFERROR(INDIRECT("11Challenge!"&amp;SUBSTITUTE(ADDRESS(1,MATCH('[1]11Challenge'!K$53,INDIRECT("'11Challenge'!$L"&amp;$B15&amp;":$U"&amp;$B15),0)+12,4),"1","")&amp;$B15),"")</f>
        <v/>
      </c>
      <c r="E15" s="129" t="str">
        <f ca="1">IFERROR(INDIRECT("11Challenge!"&amp;SUBSTITUTE(ADDRESS(1,MATCH('[1]11Challenge'!L$53,INDIRECT("'11Challenge'!$L"&amp;$B15&amp;":$U"&amp;$B15),0)+12,4),"1","")&amp;$B15),"")</f>
        <v/>
      </c>
      <c r="F15" s="129" t="str">
        <f ca="1">IFERROR(INDIRECT("11Challenge!"&amp;SUBSTITUTE(ADDRESS(1,MATCH('[1]11Challenge'!M$53,INDIRECT("'11Challenge'!$L"&amp;$B15&amp;":$U"&amp;$B15),0)+12,4),"1","")&amp;$B15),"")</f>
        <v/>
      </c>
    </row>
    <row r="16" spans="1:7" ht="41.25" thickBot="1" x14ac:dyDescent="0.35">
      <c r="A16" s="133">
        <v>4</v>
      </c>
      <c r="B16" s="128" t="s">
        <v>77</v>
      </c>
      <c r="C16" s="129"/>
      <c r="D16" s="129" t="str">
        <f ca="1">IFERROR(INDIRECT("11Challenge!"&amp;SUBSTITUTE(ADDRESS(1,MATCH('[1]11Challenge'!K$53,INDIRECT("'11Challenge'!$L"&amp;$B16&amp;":$U"&amp;$B16),0)+12,4),"1","")&amp;$B16),"")</f>
        <v/>
      </c>
      <c r="E16" s="129" t="str">
        <f ca="1">IFERROR(INDIRECT("11Challenge!"&amp;SUBSTITUTE(ADDRESS(1,MATCH('[1]11Challenge'!L$53,INDIRECT("'11Challenge'!$L"&amp;$B16&amp;":$U"&amp;$B16),0)+12,4),"1","")&amp;$B16),"")</f>
        <v/>
      </c>
      <c r="F16" s="129" t="str">
        <f ca="1">IFERROR(INDIRECT("11Challenge!"&amp;SUBSTITUTE(ADDRESS(1,MATCH('[1]11Challenge'!M$53,INDIRECT("'11Challenge'!$L"&amp;$B16&amp;":$U"&amp;$B16),0)+12,4),"1","")&amp;$B16),"")</f>
        <v/>
      </c>
    </row>
    <row r="17" spans="1:6" ht="41.25" thickBot="1" x14ac:dyDescent="0.35">
      <c r="A17" s="133">
        <v>5</v>
      </c>
      <c r="B17" s="128" t="s">
        <v>78</v>
      </c>
      <c r="C17" s="131"/>
      <c r="D17" s="129" t="str">
        <f ca="1">IFERROR(INDIRECT("11Challenge!"&amp;SUBSTITUTE(ADDRESS(1,MATCH('[1]11Challenge'!K$53,INDIRECT("'11Challenge'!$L"&amp;$B17&amp;":$U"&amp;$B17),0)+12,4),"1","")&amp;$B17),"")</f>
        <v/>
      </c>
      <c r="E17" s="129" t="str">
        <f ca="1">IFERROR(INDIRECT("11Challenge!"&amp;SUBSTITUTE(ADDRESS(1,MATCH('[1]11Challenge'!L$53,INDIRECT("'11Challenge'!$L"&amp;$B17&amp;":$U"&amp;$B17),0)+12,4),"1","")&amp;$B17),"")</f>
        <v/>
      </c>
      <c r="F17" s="129" t="str">
        <f ca="1">IFERROR(INDIRECT("11Challenge!"&amp;SUBSTITUTE(ADDRESS(1,MATCH('[1]11Challenge'!M$53,INDIRECT("'11Challenge'!$L"&amp;$B17&amp;":$U"&amp;$B17),0)+12,4),"1","")&amp;$B17),"")</f>
        <v/>
      </c>
    </row>
    <row r="18" spans="1:6" ht="21" thickBot="1" x14ac:dyDescent="0.35">
      <c r="A18" s="142" t="s">
        <v>80</v>
      </c>
      <c r="B18" s="130" t="s">
        <v>73</v>
      </c>
      <c r="C18" s="155"/>
      <c r="D18" s="155"/>
      <c r="E18" s="155"/>
      <c r="F18" s="155"/>
    </row>
    <row r="19" spans="1:6" ht="41.25" thickBot="1" x14ac:dyDescent="0.35">
      <c r="A19" s="133">
        <v>1</v>
      </c>
      <c r="B19" s="128" t="s">
        <v>79</v>
      </c>
      <c r="C19" s="129"/>
      <c r="D19" s="129" t="str">
        <f ca="1">IFERROR(INDIRECT("11Challenge!"&amp;SUBSTITUTE(ADDRESS(1,MATCH('[1]11Challenge'!K$53,INDIRECT("'11Challenge'!$L"&amp;$B19&amp;":$U"&amp;$B19),0)+12,4),"1","")&amp;$B19),"")</f>
        <v/>
      </c>
      <c r="E19" s="129" t="str">
        <f ca="1">IFERROR(INDIRECT("11Challenge!"&amp;SUBSTITUTE(ADDRESS(1,MATCH('[1]11Challenge'!L$53,INDIRECT("'11Challenge'!$L"&amp;$B19&amp;":$U"&amp;$B19),0)+12,4),"1","")&amp;$B19),"")</f>
        <v/>
      </c>
      <c r="F19" s="129" t="str">
        <f ca="1">IFERROR(INDIRECT("11Challenge!"&amp;SUBSTITUTE(ADDRESS(1,MATCH('[1]11Challenge'!M$53,INDIRECT("'11Challenge'!$L"&amp;$B19&amp;":$U"&amp;$B19),0)+12,4),"1","")&amp;$B19),"")</f>
        <v/>
      </c>
    </row>
    <row r="20" spans="1:6" ht="41.25" thickBot="1" x14ac:dyDescent="0.35">
      <c r="A20" s="133">
        <v>2</v>
      </c>
      <c r="B20" s="128" t="s">
        <v>63</v>
      </c>
      <c r="C20" s="129"/>
      <c r="D20" s="129" t="str">
        <f ca="1">IFERROR(INDIRECT("11Challenge!"&amp;SUBSTITUTE(ADDRESS(1,MATCH('[1]11Challenge'!K$53,INDIRECT("'11Challenge'!$L"&amp;$B20&amp;":$U"&amp;$B20),0)+12,4),"1","")&amp;$B20),"")</f>
        <v/>
      </c>
      <c r="E20" s="129" t="str">
        <f ca="1">IFERROR(INDIRECT("11Challenge!"&amp;SUBSTITUTE(ADDRESS(1,MATCH('[1]11Challenge'!L$53,INDIRECT("'11Challenge'!$L"&amp;$B20&amp;":$U"&amp;$B20),0)+12,4),"1","")&amp;$B20),"")</f>
        <v/>
      </c>
      <c r="F20" s="129" t="str">
        <f ca="1">IFERROR(INDIRECT("11Challenge!"&amp;SUBSTITUTE(ADDRESS(1,MATCH('[1]11Challenge'!M$53,INDIRECT("'11Challenge'!$L"&amp;$B20&amp;":$U"&amp;$B20),0)+12,4),"1","")&amp;$B20),"")</f>
        <v/>
      </c>
    </row>
    <row r="21" spans="1:6" ht="61.5" thickBot="1" x14ac:dyDescent="0.35">
      <c r="A21" s="133">
        <v>3</v>
      </c>
      <c r="B21" s="128" t="s">
        <v>64</v>
      </c>
      <c r="C21" s="129"/>
      <c r="D21" s="129" t="str">
        <f ca="1">IFERROR(INDIRECT("11Challenge!"&amp;SUBSTITUTE(ADDRESS(1,MATCH('[1]11Challenge'!K$53,INDIRECT("'11Challenge'!$L"&amp;$B21&amp;":$U"&amp;$B21),0)+12,4),"1","")&amp;$B21),"")</f>
        <v/>
      </c>
      <c r="E21" s="129" t="str">
        <f ca="1">IFERROR(INDIRECT("11Challenge!"&amp;SUBSTITUTE(ADDRESS(1,MATCH('[1]11Challenge'!L$53,INDIRECT("'11Challenge'!$L"&amp;$B21&amp;":$U"&amp;$B21),0)+12,4),"1","")&amp;$B21),"")</f>
        <v/>
      </c>
      <c r="F21" s="129" t="str">
        <f ca="1">IFERROR(INDIRECT("11Challenge!"&amp;SUBSTITUTE(ADDRESS(1,MATCH('[1]11Challenge'!M$53,INDIRECT("'11Challenge'!$L"&amp;$B21&amp;":$U"&amp;$B21),0)+12,4),"1","")&amp;$B21),"")</f>
        <v/>
      </c>
    </row>
    <row r="22" spans="1:6" ht="81.75" thickBot="1" x14ac:dyDescent="0.35">
      <c r="A22" s="133">
        <v>4</v>
      </c>
      <c r="B22" s="128" t="s">
        <v>65</v>
      </c>
      <c r="C22" s="129"/>
      <c r="D22" s="129" t="str">
        <f ca="1">IFERROR(INDIRECT("11Challenge!"&amp;SUBSTITUTE(ADDRESS(1,MATCH('[1]11Challenge'!K$53,INDIRECT("'11Challenge'!$L"&amp;$B22&amp;":$U"&amp;$B22),0)+12,4),"1","")&amp;$B22),"")</f>
        <v/>
      </c>
      <c r="E22" s="129" t="str">
        <f ca="1">IFERROR(INDIRECT("11Challenge!"&amp;SUBSTITUTE(ADDRESS(1,MATCH('[1]11Challenge'!L$53,INDIRECT("'11Challenge'!$L"&amp;$B22&amp;":$U"&amp;$B22),0)+12,4),"1","")&amp;$B22),"")</f>
        <v/>
      </c>
      <c r="F22" s="129" t="str">
        <f ca="1">IFERROR(INDIRECT("11Challenge!"&amp;SUBSTITUTE(ADDRESS(1,MATCH('[1]11Challenge'!M$53,INDIRECT("'11Challenge'!$L"&amp;$B22&amp;":$U"&amp;$B22),0)+12,4),"1","")&amp;$B22),"")</f>
        <v/>
      </c>
    </row>
    <row r="23" spans="1:6" ht="41.25" thickBot="1" x14ac:dyDescent="0.35">
      <c r="A23" s="133">
        <v>5</v>
      </c>
      <c r="B23" s="128" t="s">
        <v>66</v>
      </c>
      <c r="C23" s="129"/>
      <c r="D23" s="129" t="str">
        <f ca="1">IFERROR(INDIRECT("11Challenge!"&amp;SUBSTITUTE(ADDRESS(1,MATCH('[1]11Challenge'!K$53,INDIRECT("'11Challenge'!$L"&amp;$B23&amp;":$U"&amp;$B23),0)+12,4),"1","")&amp;$B23),"")</f>
        <v/>
      </c>
      <c r="E23" s="129" t="str">
        <f ca="1">IFERROR(INDIRECT("11Challenge!"&amp;SUBSTITUTE(ADDRESS(1,MATCH('[1]11Challenge'!L$53,INDIRECT("'11Challenge'!$L"&amp;$B23&amp;":$U"&amp;$B23),0)+12,4),"1","")&amp;$B23),"")</f>
        <v/>
      </c>
      <c r="F23" s="129" t="str">
        <f ca="1">IFERROR(INDIRECT("11Challenge!"&amp;SUBSTITUTE(ADDRESS(1,MATCH('[1]11Challenge'!M$53,INDIRECT("'11Challenge'!$L"&amp;$B23&amp;":$U"&amp;$B23),0)+12,4),"1","")&amp;$B23),"")</f>
        <v/>
      </c>
    </row>
    <row r="24" spans="1:6" ht="21" thickBot="1" x14ac:dyDescent="0.35">
      <c r="A24" s="132" t="s">
        <v>80</v>
      </c>
      <c r="B24" s="130" t="s">
        <v>82</v>
      </c>
      <c r="C24" s="154"/>
      <c r="D24" s="154"/>
      <c r="E24" s="154"/>
      <c r="F24" s="154"/>
    </row>
    <row r="25" spans="1:6" ht="61.5" thickBot="1" x14ac:dyDescent="0.35">
      <c r="A25" s="133">
        <v>1</v>
      </c>
      <c r="B25" s="128" t="s">
        <v>67</v>
      </c>
      <c r="C25" s="129"/>
      <c r="D25" s="129" t="str">
        <f ca="1">IFERROR(INDIRECT("11Challenge!"&amp;SUBSTITUTE(ADDRESS(1,MATCH('[1]11Challenge'!K$53,INDIRECT("'11Challenge'!$L"&amp;$B25&amp;":$U"&amp;$B25),0)+12,4),"1","")&amp;$B25),"")</f>
        <v/>
      </c>
      <c r="E25" s="129" t="str">
        <f ca="1">IFERROR(INDIRECT("11Challenge!"&amp;SUBSTITUTE(ADDRESS(1,MATCH('[1]11Challenge'!L$53,INDIRECT("'11Challenge'!$L"&amp;$B25&amp;":$U"&amp;$B25),0)+12,4),"1","")&amp;$B25),"")</f>
        <v/>
      </c>
      <c r="F25" s="129" t="str">
        <f ca="1">IFERROR(INDIRECT("11Challenge!"&amp;SUBSTITUTE(ADDRESS(1,MATCH('[1]11Challenge'!M$53,INDIRECT("'11Challenge'!$L"&amp;$B25&amp;":$U"&amp;$B25),0)+12,4),"1","")&amp;$B25),"")</f>
        <v/>
      </c>
    </row>
    <row r="26" spans="1:6" ht="61.5" thickBot="1" x14ac:dyDescent="0.35">
      <c r="A26" s="133">
        <v>2</v>
      </c>
      <c r="B26" s="128" t="s">
        <v>68</v>
      </c>
      <c r="C26" s="129"/>
      <c r="D26" s="129" t="str">
        <f ca="1">IFERROR(INDIRECT("11Challenge!"&amp;SUBSTITUTE(ADDRESS(1,MATCH('[1]11Challenge'!K$53,INDIRECT("'11Challenge'!$L"&amp;$B26&amp;":$U"&amp;$B26),0)+12,4),"1","")&amp;$B26),"")</f>
        <v/>
      </c>
      <c r="E26" s="129" t="str">
        <f ca="1">IFERROR(INDIRECT("11Challenge!"&amp;SUBSTITUTE(ADDRESS(1,MATCH('[1]11Challenge'!L$53,INDIRECT("'11Challenge'!$L"&amp;$B26&amp;":$U"&amp;$B26),0)+12,4),"1","")&amp;$B26),"")</f>
        <v/>
      </c>
      <c r="F26" s="129" t="str">
        <f ca="1">IFERROR(INDIRECT("11Challenge!"&amp;SUBSTITUTE(ADDRESS(1,MATCH('[1]11Challenge'!M$53,INDIRECT("'11Challenge'!$L"&amp;$B26&amp;":$U"&amp;$B26),0)+12,4),"1","")&amp;$B26),"")</f>
        <v/>
      </c>
    </row>
    <row r="27" spans="1:6" ht="41.25" thickBot="1" x14ac:dyDescent="0.35">
      <c r="A27" s="133">
        <v>3</v>
      </c>
      <c r="B27" s="128" t="s">
        <v>69</v>
      </c>
      <c r="C27" s="129"/>
      <c r="D27" s="129" t="str">
        <f ca="1">IFERROR(INDIRECT("11Challenge!"&amp;SUBSTITUTE(ADDRESS(1,MATCH('[1]11Challenge'!K$53,INDIRECT("'11Challenge'!$L"&amp;$B27&amp;":$U"&amp;$B27),0)+12,4),"1","")&amp;$B27),"")</f>
        <v/>
      </c>
      <c r="E27" s="129" t="str">
        <f ca="1">IFERROR(INDIRECT("11Challenge!"&amp;SUBSTITUTE(ADDRESS(1,MATCH('[1]11Challenge'!L$53,INDIRECT("'11Challenge'!$L"&amp;$B27&amp;":$U"&amp;$B27),0)+12,4),"1","")&amp;$B27),"")</f>
        <v/>
      </c>
      <c r="F27" s="129" t="str">
        <f ca="1">IFERROR(INDIRECT("11Challenge!"&amp;SUBSTITUTE(ADDRESS(1,MATCH('[1]11Challenge'!M$53,INDIRECT("'11Challenge'!$L"&amp;$B27&amp;":$U"&amp;$B27),0)+12,4),"1","")&amp;$B27),"")</f>
        <v/>
      </c>
    </row>
    <row r="28" spans="1:6" ht="41.25" thickBot="1" x14ac:dyDescent="0.35">
      <c r="A28" s="133">
        <v>4</v>
      </c>
      <c r="B28" s="128" t="s">
        <v>70</v>
      </c>
      <c r="C28" s="129"/>
      <c r="D28" s="129" t="str">
        <f ca="1">IFERROR(INDIRECT("11Challenge!"&amp;SUBSTITUTE(ADDRESS(1,MATCH('[1]11Challenge'!K$53,INDIRECT("'11Challenge'!$L"&amp;$B28&amp;":$U"&amp;$B28),0)+12,4),"1","")&amp;$B28),"")</f>
        <v/>
      </c>
      <c r="E28" s="129" t="str">
        <f ca="1">IFERROR(INDIRECT("11Challenge!"&amp;SUBSTITUTE(ADDRESS(1,MATCH('[1]11Challenge'!L$53,INDIRECT("'11Challenge'!$L"&amp;$B28&amp;":$U"&amp;$B28),0)+12,4),"1","")&amp;$B28),"")</f>
        <v/>
      </c>
      <c r="F28" s="129" t="str">
        <f ca="1">IFERROR(INDIRECT("11Challenge!"&amp;SUBSTITUTE(ADDRESS(1,MATCH('[1]11Challenge'!M$53,INDIRECT("'11Challenge'!$L"&amp;$B28&amp;":$U"&amp;$B28),0)+12,4),"1","")&amp;$B28),"")</f>
        <v/>
      </c>
    </row>
    <row r="29" spans="1:6" ht="41.25" thickBot="1" x14ac:dyDescent="0.35">
      <c r="A29" s="133">
        <v>5</v>
      </c>
      <c r="B29" s="128" t="s">
        <v>71</v>
      </c>
      <c r="C29" s="129"/>
      <c r="D29" s="129" t="str">
        <f ca="1">IFERROR(INDIRECT("11Challenge!"&amp;SUBSTITUTE(ADDRESS(1,MATCH('[1]11Challenge'!K$53,INDIRECT("'11Challenge'!$L"&amp;$B29&amp;":$U"&amp;$B29),0)+12,4),"1","")&amp;$B29),"")</f>
        <v/>
      </c>
      <c r="E29" s="129" t="str">
        <f ca="1">IFERROR(INDIRECT("11Challenge!"&amp;SUBSTITUTE(ADDRESS(1,MATCH('[1]11Challenge'!L$53,INDIRECT("'11Challenge'!$L"&amp;$B29&amp;":$U"&amp;$B29),0)+12,4),"1","")&amp;$B29),"")</f>
        <v/>
      </c>
      <c r="F29" s="129" t="str">
        <f ca="1">IFERROR(INDIRECT("11Challenge!"&amp;SUBSTITUTE(ADDRESS(1,MATCH('[1]11Challenge'!M$53,INDIRECT("'11Challenge'!$L"&amp;$B29&amp;":$U"&amp;$B29),0)+12,4),"1","")&amp;$B29),"")</f>
        <v/>
      </c>
    </row>
    <row r="30" spans="1:6" ht="21" thickBot="1" x14ac:dyDescent="0.35">
      <c r="A30" s="134"/>
      <c r="B30" s="135"/>
      <c r="C30" s="127"/>
      <c r="D30" s="127"/>
      <c r="E30" s="127"/>
      <c r="F30" s="127"/>
    </row>
  </sheetData>
  <mergeCells count="8">
    <mergeCell ref="F4:F5"/>
    <mergeCell ref="A1:A5"/>
    <mergeCell ref="C1:F3"/>
    <mergeCell ref="B4:B5"/>
    <mergeCell ref="C4:C5"/>
    <mergeCell ref="D4:D5"/>
    <mergeCell ref="E4:E5"/>
    <mergeCell ref="B1:B3"/>
  </mergeCells>
  <conditionalFormatting sqref="C7:F11 C13:F17 C19:F23 C25:F29">
    <cfRule type="expression" dxfId="1" priority="2" stopIfTrue="1">
      <formula>$C7&gt;14</formula>
    </cfRule>
    <cfRule type="expression" dxfId="0" priority="3" stopIfTrue="1">
      <formula>$C7&gt;9</formula>
    </cfRule>
  </conditionalFormatting>
  <printOptions horizontalCentered="1"/>
  <pageMargins left="0.31496062992125984" right="0.31496062992125984" top="0.74803149606299213" bottom="0.94488188976377963" header="0.31496062992125984" footer="0.31496062992125984"/>
  <pageSetup paperSize="9" scale="70" fitToHeight="10" orientation="landscape" r:id="rId1"/>
  <headerFooter>
    <oddFooter>&amp;Rหน้า &amp;P จาก &amp;N</oddFooter>
  </headerFooter>
  <rowBreaks count="1" manualBreakCount="1">
    <brk id="17" max="5" man="1"/>
  </rowBreaks>
  <ignoredErrors>
    <ignoredError sqref="D7:D9 E7:E11 F7:F11 D13:D17 E13:E17 F13:F17 D25:D29 E25:E29 F25:F29 E19:E23 F19:F23 D19:D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830FB-366E-413A-8C43-B7FF0DDF3F16}">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3</vt:i4>
      </vt:variant>
      <vt:variant>
        <vt:lpstr>ช่วงที่มีชื่อ</vt:lpstr>
      </vt:variant>
      <vt:variant>
        <vt:i4>4</vt:i4>
      </vt:variant>
    </vt:vector>
  </HeadingPairs>
  <TitlesOfParts>
    <vt:vector size="7" baseType="lpstr">
      <vt:lpstr>12SFAS</vt:lpstr>
      <vt:lpstr>Sheet2</vt:lpstr>
      <vt:lpstr>Sheet3</vt:lpstr>
      <vt:lpstr>PlanRange</vt:lpstr>
      <vt:lpstr>'12SFAS'!Print_Area</vt:lpstr>
      <vt:lpstr>Sheet2!Print_Area</vt:lpstr>
      <vt:lpstr>Sheet2!Print_Titles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2019-03-07T10:05:54Z</cp:lastPrinted>
  <dcterms:created xsi:type="dcterms:W3CDTF">2019-03-07T06:06:41Z</dcterms:created>
  <dcterms:modified xsi:type="dcterms:W3CDTF">2019-03-07T10:05:59Z</dcterms:modified>
</cp:coreProperties>
</file>